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autoCompressPictures="0"/>
  <mc:AlternateContent xmlns:mc="http://schemas.openxmlformats.org/markup-compatibility/2006">
    <mc:Choice Requires="x15">
      <x15ac:absPath xmlns:x15ac="http://schemas.microsoft.com/office/spreadsheetml/2010/11/ac" url="C:\Users\cbacon\Desktop\Conflict Minerals\2026\"/>
    </mc:Choice>
  </mc:AlternateContent>
  <xr:revisionPtr revIDLastSave="0" documentId="8_{15CA8DBE-B266-41DA-8D47-72C512CDD020}"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868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17" i="5" l="1"/>
  <c r="T24" i="5"/>
  <c r="T107" i="5"/>
  <c r="T122" i="5"/>
  <c r="T177" i="5"/>
  <c r="T189" i="5"/>
  <c r="T344" i="5"/>
  <c r="T358" i="5"/>
  <c r="T383" i="5"/>
  <c r="T388" i="5"/>
  <c r="T392" i="5"/>
  <c r="T415" i="5"/>
  <c r="T467" i="5"/>
  <c r="T476" i="5"/>
  <c r="T606" i="5"/>
  <c r="T650" i="5"/>
  <c r="T680"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21" i="5"/>
  <c r="AB23" i="5"/>
  <c r="AB29" i="5"/>
  <c r="AB34" i="5"/>
  <c r="AB36" i="5"/>
  <c r="AB37" i="5"/>
  <c r="AB40" i="5"/>
  <c r="AB43" i="5"/>
  <c r="AB44" i="5"/>
  <c r="AB46" i="5"/>
  <c r="AB48" i="5"/>
  <c r="AB50" i="5"/>
  <c r="AB52" i="5"/>
  <c r="AB54" i="5"/>
  <c r="AB56" i="5"/>
  <c r="AB58" i="5"/>
  <c r="AB60" i="5"/>
  <c r="AB62" i="5"/>
  <c r="AB63" i="5"/>
  <c r="AB64" i="5"/>
  <c r="AB66" i="5"/>
  <c r="AB68" i="5"/>
  <c r="AB70" i="5"/>
  <c r="AB71" i="5"/>
  <c r="AB72" i="5"/>
  <c r="AB74" i="5"/>
  <c r="AB76" i="5"/>
  <c r="AB78" i="5"/>
  <c r="AB79" i="5"/>
  <c r="AB80" i="5"/>
  <c r="AB82" i="5"/>
  <c r="AB84" i="5"/>
  <c r="AB86" i="5"/>
  <c r="AB87" i="5"/>
  <c r="AB88" i="5"/>
  <c r="AB90" i="5"/>
  <c r="AB91" i="5"/>
  <c r="AB92" i="5"/>
  <c r="AB96" i="5"/>
  <c r="AB98" i="5"/>
  <c r="AB100" i="5"/>
  <c r="AB101" i="5"/>
  <c r="AB104" i="5"/>
  <c r="AB107" i="5"/>
  <c r="AB109" i="5"/>
  <c r="AB115" i="5"/>
  <c r="AB117" i="5"/>
  <c r="AB120" i="5"/>
  <c r="AB133" i="5"/>
  <c r="AB136" i="5"/>
  <c r="AB139" i="5"/>
  <c r="AB141" i="5"/>
  <c r="AB148" i="5"/>
  <c r="AB149" i="5"/>
  <c r="AB151" i="5"/>
  <c r="AB152" i="5"/>
  <c r="AB153" i="5"/>
  <c r="AB163" i="5"/>
  <c r="AB165" i="5"/>
  <c r="AB168" i="5"/>
  <c r="AB173" i="5"/>
  <c r="AB180" i="5"/>
  <c r="AB181" i="5"/>
  <c r="AB184" i="5"/>
  <c r="AB191" i="5"/>
  <c r="AB200" i="5"/>
  <c r="AB201" i="5"/>
  <c r="AB205" i="5"/>
  <c r="AB208" i="5"/>
  <c r="AB212" i="5"/>
  <c r="AB216" i="5"/>
  <c r="AB220" i="5"/>
  <c r="AB224" i="5"/>
  <c r="AB228" i="5"/>
  <c r="AB232" i="5"/>
  <c r="AB240" i="5"/>
  <c r="AB244" i="5"/>
  <c r="AB248" i="5"/>
  <c r="AB252" i="5"/>
  <c r="AB260" i="5"/>
  <c r="AB268" i="5"/>
  <c r="AB276" i="5"/>
  <c r="AB280" i="5"/>
  <c r="AB284" i="5"/>
  <c r="AB292" i="5"/>
  <c r="AB296" i="5"/>
  <c r="AB300" i="5"/>
  <c r="AB303" i="5"/>
  <c r="AB312" i="5"/>
  <c r="AB320" i="5"/>
  <c r="AB328" i="5"/>
  <c r="AB358"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F69" i="6" s="1"/>
  <c r="V1016" i="5"/>
  <c r="V1017" i="5"/>
  <c r="V1018" i="5"/>
  <c r="V1019" i="5"/>
  <c r="V1020" i="5"/>
  <c r="V1021" i="5"/>
  <c r="V1022" i="5"/>
  <c r="V1023" i="5"/>
  <c r="V1024" i="5"/>
  <c r="V1025" i="5"/>
  <c r="V1026"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X9" i="5"/>
  <c r="V10" i="5"/>
  <c r="X10" i="5"/>
  <c r="V11" i="5"/>
  <c r="X11" i="5"/>
  <c r="V12" i="5"/>
  <c r="X12" i="5"/>
  <c r="V13" i="5"/>
  <c r="X13" i="5"/>
  <c r="V14" i="5"/>
  <c r="X14" i="5"/>
  <c r="V15" i="5"/>
  <c r="X15" i="5"/>
  <c r="V16" i="5"/>
  <c r="X16" i="5"/>
  <c r="V17" i="5"/>
  <c r="X17" i="5"/>
  <c r="V18" i="5"/>
  <c r="X18" i="5"/>
  <c r="V19" i="5"/>
  <c r="V20" i="5"/>
  <c r="X20" i="5"/>
  <c r="V21" i="5"/>
  <c r="X21" i="5"/>
  <c r="V22" i="5"/>
  <c r="X22" i="5"/>
  <c r="V23" i="5"/>
  <c r="X23" i="5"/>
  <c r="V24" i="5"/>
  <c r="X24" i="5"/>
  <c r="V25" i="5"/>
  <c r="X25" i="5"/>
  <c r="V26" i="5"/>
  <c r="X26" i="5"/>
  <c r="V27" i="5"/>
  <c r="V28" i="5"/>
  <c r="X28" i="5"/>
  <c r="V29" i="5"/>
  <c r="X29" i="5"/>
  <c r="V30" i="5"/>
  <c r="X30" i="5"/>
  <c r="V31" i="5"/>
  <c r="X31" i="5"/>
  <c r="V32" i="5"/>
  <c r="X32" i="5"/>
  <c r="V33" i="5"/>
  <c r="X33" i="5"/>
  <c r="V34" i="5"/>
  <c r="X34" i="5"/>
  <c r="V35" i="5"/>
  <c r="X35" i="5"/>
  <c r="V36" i="5"/>
  <c r="X36" i="5"/>
  <c r="V37" i="5"/>
  <c r="X37" i="5"/>
  <c r="V38" i="5"/>
  <c r="X38" i="5"/>
  <c r="V39" i="5"/>
  <c r="X39" i="5"/>
  <c r="V40" i="5"/>
  <c r="X40" i="5"/>
  <c r="V41" i="5"/>
  <c r="X41" i="5"/>
  <c r="V42" i="5"/>
  <c r="X42" i="5"/>
  <c r="V43" i="5"/>
  <c r="V44" i="5"/>
  <c r="X44" i="5"/>
  <c r="V45" i="5"/>
  <c r="X45" i="5"/>
  <c r="V46" i="5"/>
  <c r="X46" i="5"/>
  <c r="V47" i="5"/>
  <c r="X47" i="5"/>
  <c r="V48" i="5"/>
  <c r="X48" i="5"/>
  <c r="V49" i="5"/>
  <c r="V50" i="5"/>
  <c r="X50" i="5"/>
  <c r="V51" i="5"/>
  <c r="X51" i="5"/>
  <c r="V52" i="5"/>
  <c r="X52" i="5"/>
  <c r="V53" i="5"/>
  <c r="X53" i="5"/>
  <c r="V54" i="5"/>
  <c r="X54" i="5"/>
  <c r="V55" i="5"/>
  <c r="X55" i="5"/>
  <c r="V56" i="5"/>
  <c r="X56" i="5"/>
  <c r="V57" i="5"/>
  <c r="X57" i="5"/>
  <c r="V58" i="5"/>
  <c r="X58" i="5"/>
  <c r="V59" i="5"/>
  <c r="X59" i="5"/>
  <c r="V60" i="5"/>
  <c r="X60" i="5"/>
  <c r="V61" i="5"/>
  <c r="V62" i="5"/>
  <c r="V63" i="5"/>
  <c r="X63" i="5"/>
  <c r="V64" i="5"/>
  <c r="X64" i="5"/>
  <c r="V65" i="5"/>
  <c r="X65" i="5"/>
  <c r="V66" i="5"/>
  <c r="X66" i="5"/>
  <c r="V67" i="5"/>
  <c r="X67" i="5"/>
  <c r="V68" i="5"/>
  <c r="X68" i="5"/>
  <c r="V69" i="5"/>
  <c r="X69" i="5"/>
  <c r="V70" i="5"/>
  <c r="X70" i="5"/>
  <c r="V71" i="5"/>
  <c r="X71" i="5"/>
  <c r="V72" i="5"/>
  <c r="X72" i="5"/>
  <c r="V73" i="5"/>
  <c r="X73" i="5"/>
  <c r="V74" i="5"/>
  <c r="X74" i="5"/>
  <c r="V75" i="5"/>
  <c r="X75" i="5"/>
  <c r="V76" i="5"/>
  <c r="X76" i="5"/>
  <c r="V77" i="5"/>
  <c r="X77" i="5"/>
  <c r="V78" i="5"/>
  <c r="V79" i="5"/>
  <c r="X79" i="5"/>
  <c r="V80" i="5"/>
  <c r="X80" i="5"/>
  <c r="V81" i="5"/>
  <c r="X81" i="5"/>
  <c r="V82" i="5"/>
  <c r="X82" i="5"/>
  <c r="V83" i="5"/>
  <c r="X83" i="5"/>
  <c r="V84" i="5"/>
  <c r="X84" i="5"/>
  <c r="V85" i="5"/>
  <c r="X85" i="5"/>
  <c r="V86" i="5"/>
  <c r="X86" i="5"/>
  <c r="V87" i="5"/>
  <c r="V88" i="5"/>
  <c r="X88" i="5"/>
  <c r="V89" i="5"/>
  <c r="X89" i="5"/>
  <c r="V90" i="5"/>
  <c r="X90" i="5"/>
  <c r="V91" i="5"/>
  <c r="X91" i="5"/>
  <c r="V92" i="5"/>
  <c r="V93" i="5"/>
  <c r="V94" i="5"/>
  <c r="X94" i="5"/>
  <c r="V95" i="5"/>
  <c r="X95" i="5"/>
  <c r="V96" i="5"/>
  <c r="X96" i="5"/>
  <c r="V97" i="5"/>
  <c r="X97" i="5"/>
  <c r="V98" i="5"/>
  <c r="X98" i="5"/>
  <c r="V99" i="5"/>
  <c r="X99" i="5"/>
  <c r="V100" i="5"/>
  <c r="X100" i="5"/>
  <c r="V101" i="5"/>
  <c r="X101" i="5"/>
  <c r="V102" i="5"/>
  <c r="X102" i="5"/>
  <c r="V103" i="5"/>
  <c r="V104" i="5"/>
  <c r="X104" i="5"/>
  <c r="V105" i="5"/>
  <c r="X105" i="5"/>
  <c r="V106" i="5"/>
  <c r="X106" i="5"/>
  <c r="V107" i="5"/>
  <c r="X107" i="5"/>
  <c r="V108" i="5"/>
  <c r="V109" i="5"/>
  <c r="X109" i="5"/>
  <c r="V110" i="5"/>
  <c r="X110" i="5"/>
  <c r="V111" i="5"/>
  <c r="X111" i="5"/>
  <c r="V112" i="5"/>
  <c r="X112" i="5"/>
  <c r="V113" i="5"/>
  <c r="X113" i="5"/>
  <c r="V114" i="5"/>
  <c r="X114" i="5"/>
  <c r="V115" i="5"/>
  <c r="V116" i="5"/>
  <c r="X116" i="5"/>
  <c r="V117" i="5"/>
  <c r="V118" i="5"/>
  <c r="V119" i="5"/>
  <c r="X119" i="5"/>
  <c r="V120" i="5"/>
  <c r="X120" i="5"/>
  <c r="V121" i="5"/>
  <c r="V122" i="5"/>
  <c r="V123" i="5"/>
  <c r="X123" i="5"/>
  <c r="V124" i="5"/>
  <c r="X124" i="5"/>
  <c r="V125" i="5"/>
  <c r="X125" i="5"/>
  <c r="V126" i="5"/>
  <c r="X126" i="5"/>
  <c r="V127" i="5"/>
  <c r="X127" i="5"/>
  <c r="V128" i="5"/>
  <c r="X128" i="5"/>
  <c r="V129" i="5"/>
  <c r="X129" i="5"/>
  <c r="V130" i="5"/>
  <c r="R130" i="5" s="1"/>
  <c r="X130" i="5"/>
  <c r="V131" i="5"/>
  <c r="X131" i="5"/>
  <c r="V132" i="5"/>
  <c r="X132" i="5"/>
  <c r="V133" i="5"/>
  <c r="V134" i="5"/>
  <c r="X134" i="5"/>
  <c r="V135" i="5"/>
  <c r="X135" i="5"/>
  <c r="V136" i="5"/>
  <c r="X136" i="5"/>
  <c r="V137" i="5"/>
  <c r="X137" i="5"/>
  <c r="V138" i="5"/>
  <c r="X138" i="5"/>
  <c r="V139" i="5"/>
  <c r="X139" i="5"/>
  <c r="V140" i="5"/>
  <c r="X140" i="5"/>
  <c r="V141" i="5"/>
  <c r="X141" i="5"/>
  <c r="V142" i="5"/>
  <c r="X142" i="5"/>
  <c r="V143" i="5"/>
  <c r="X143" i="5"/>
  <c r="V144" i="5"/>
  <c r="X144" i="5"/>
  <c r="V145" i="5"/>
  <c r="X145" i="5"/>
  <c r="V146" i="5"/>
  <c r="X146" i="5"/>
  <c r="V147" i="5"/>
  <c r="X147" i="5"/>
  <c r="V148" i="5"/>
  <c r="X148" i="5"/>
  <c r="V149" i="5"/>
  <c r="X149" i="5"/>
  <c r="V150" i="5"/>
  <c r="X150" i="5"/>
  <c r="V151" i="5"/>
  <c r="X151" i="5"/>
  <c r="V152" i="5"/>
  <c r="V153" i="5"/>
  <c r="V154" i="5"/>
  <c r="X154" i="5"/>
  <c r="V155" i="5"/>
  <c r="X155" i="5"/>
  <c r="V156" i="5"/>
  <c r="R156" i="5" s="1"/>
  <c r="X156" i="5"/>
  <c r="V157" i="5"/>
  <c r="X157" i="5"/>
  <c r="V158" i="5"/>
  <c r="X158" i="5"/>
  <c r="V159" i="5"/>
  <c r="X159" i="5"/>
  <c r="V160" i="5"/>
  <c r="X160" i="5"/>
  <c r="V161" i="5"/>
  <c r="V162" i="5"/>
  <c r="X162" i="5"/>
  <c r="V163" i="5"/>
  <c r="X163" i="5"/>
  <c r="V164" i="5"/>
  <c r="X164" i="5"/>
  <c r="V165" i="5"/>
  <c r="X165" i="5"/>
  <c r="V166" i="5"/>
  <c r="X166" i="5"/>
  <c r="V167" i="5"/>
  <c r="X167" i="5"/>
  <c r="V168" i="5"/>
  <c r="X168" i="5"/>
  <c r="V169" i="5"/>
  <c r="V170" i="5"/>
  <c r="V171" i="5"/>
  <c r="X171" i="5"/>
  <c r="V172" i="5"/>
  <c r="X172" i="5"/>
  <c r="V173" i="5"/>
  <c r="X173" i="5"/>
  <c r="V174" i="5"/>
  <c r="X174" i="5"/>
  <c r="V175" i="5"/>
  <c r="V176" i="5"/>
  <c r="X176" i="5"/>
  <c r="V177" i="5"/>
  <c r="X177" i="5"/>
  <c r="V178" i="5"/>
  <c r="X178" i="5"/>
  <c r="V179" i="5"/>
  <c r="R179" i="5" s="1"/>
  <c r="X179" i="5"/>
  <c r="V180" i="5"/>
  <c r="X180" i="5"/>
  <c r="V181" i="5"/>
  <c r="V182" i="5"/>
  <c r="V183" i="5"/>
  <c r="X183" i="5"/>
  <c r="V184" i="5"/>
  <c r="X184" i="5"/>
  <c r="V185" i="5"/>
  <c r="X185" i="5"/>
  <c r="V186" i="5"/>
  <c r="X186" i="5"/>
  <c r="V187" i="5"/>
  <c r="R187" i="5" s="1"/>
  <c r="X187" i="5"/>
  <c r="V188" i="5"/>
  <c r="X188" i="5"/>
  <c r="V189" i="5"/>
  <c r="V190" i="5"/>
  <c r="V191" i="5"/>
  <c r="V192" i="5"/>
  <c r="X192" i="5"/>
  <c r="V193" i="5"/>
  <c r="V194" i="5"/>
  <c r="V195" i="5"/>
  <c r="V196" i="5"/>
  <c r="X196" i="5"/>
  <c r="V197" i="5"/>
  <c r="R197" i="5" s="1"/>
  <c r="V198" i="5"/>
  <c r="V199" i="5"/>
  <c r="V200" i="5"/>
  <c r="X200" i="5"/>
  <c r="V201" i="5"/>
  <c r="X201" i="5"/>
  <c r="V202" i="5"/>
  <c r="X202" i="5"/>
  <c r="V203" i="5"/>
  <c r="X203" i="5"/>
  <c r="V204" i="5"/>
  <c r="X204" i="5"/>
  <c r="V205" i="5"/>
  <c r="X205" i="5"/>
  <c r="V206" i="5"/>
  <c r="X206" i="5"/>
  <c r="V207" i="5"/>
  <c r="X207" i="5"/>
  <c r="V208" i="5"/>
  <c r="X208" i="5"/>
  <c r="V210" i="5"/>
  <c r="X210" i="5"/>
  <c r="V211" i="5"/>
  <c r="X211" i="5"/>
  <c r="V212" i="5"/>
  <c r="V213" i="5"/>
  <c r="V214" i="5"/>
  <c r="V215" i="5"/>
  <c r="R215" i="5" s="1"/>
  <c r="X215" i="5"/>
  <c r="V216" i="5"/>
  <c r="X216" i="5"/>
  <c r="V217" i="5"/>
  <c r="X217" i="5"/>
  <c r="V218" i="5"/>
  <c r="X218" i="5"/>
  <c r="V219" i="5"/>
  <c r="X219" i="5"/>
  <c r="V220" i="5"/>
  <c r="X220" i="5"/>
  <c r="V221" i="5"/>
  <c r="X221" i="5"/>
  <c r="V222" i="5"/>
  <c r="R222" i="5" s="1"/>
  <c r="X222" i="5"/>
  <c r="V223" i="5"/>
  <c r="X223" i="5"/>
  <c r="V224" i="5"/>
  <c r="X224" i="5"/>
  <c r="V225" i="5"/>
  <c r="X225" i="5"/>
  <c r="V226" i="5"/>
  <c r="X226" i="5"/>
  <c r="V227" i="5"/>
  <c r="X227" i="5"/>
  <c r="V228" i="5"/>
  <c r="X228" i="5"/>
  <c r="V229" i="5"/>
  <c r="R229" i="5" s="1"/>
  <c r="X229" i="5"/>
  <c r="V230" i="5"/>
  <c r="X230" i="5"/>
  <c r="V231" i="5"/>
  <c r="X231" i="5"/>
  <c r="V232" i="5"/>
  <c r="X232" i="5"/>
  <c r="V233" i="5"/>
  <c r="X233" i="5"/>
  <c r="V234" i="5"/>
  <c r="X234" i="5"/>
  <c r="V235" i="5"/>
  <c r="X235" i="5"/>
  <c r="V236" i="5"/>
  <c r="R236" i="5" s="1"/>
  <c r="X236" i="5"/>
  <c r="V237" i="5"/>
  <c r="X237" i="5"/>
  <c r="V238" i="5"/>
  <c r="R238" i="5" s="1"/>
  <c r="X238" i="5"/>
  <c r="V239" i="5"/>
  <c r="X239" i="5"/>
  <c r="V240" i="5"/>
  <c r="X240" i="5"/>
  <c r="V241" i="5"/>
  <c r="X241" i="5"/>
  <c r="V242" i="5"/>
  <c r="R242" i="5" s="1"/>
  <c r="X242" i="5"/>
  <c r="V243" i="5"/>
  <c r="X243" i="5"/>
  <c r="V244" i="5"/>
  <c r="X244" i="5"/>
  <c r="V245" i="5"/>
  <c r="X245" i="5"/>
  <c r="V246" i="5"/>
  <c r="X246" i="5"/>
  <c r="V247" i="5"/>
  <c r="X247" i="5"/>
  <c r="V248" i="5"/>
  <c r="X248" i="5"/>
  <c r="V249" i="5"/>
  <c r="X249" i="5"/>
  <c r="V250" i="5"/>
  <c r="X250" i="5"/>
  <c r="V251" i="5"/>
  <c r="R251" i="5" s="1"/>
  <c r="X251" i="5"/>
  <c r="V252" i="5"/>
  <c r="X252" i="5"/>
  <c r="V253" i="5"/>
  <c r="X253" i="5"/>
  <c r="V254" i="5"/>
  <c r="X254" i="5"/>
  <c r="V255" i="5"/>
  <c r="X255" i="5"/>
  <c r="V256" i="5"/>
  <c r="X256" i="5"/>
  <c r="V257" i="5"/>
  <c r="R257" i="5" s="1"/>
  <c r="V258" i="5"/>
  <c r="V259" i="5"/>
  <c r="X259" i="5"/>
  <c r="V260" i="5"/>
  <c r="X260" i="5"/>
  <c r="V261" i="5"/>
  <c r="V262" i="5"/>
  <c r="V263" i="5"/>
  <c r="X263" i="5"/>
  <c r="V264" i="5"/>
  <c r="X264" i="5"/>
  <c r="V265" i="5"/>
  <c r="V266" i="5"/>
  <c r="X266" i="5"/>
  <c r="V267" i="5"/>
  <c r="X267" i="5"/>
  <c r="V268" i="5"/>
  <c r="X268" i="5"/>
  <c r="V269" i="5"/>
  <c r="X269" i="5"/>
  <c r="V270" i="5"/>
  <c r="X270" i="5"/>
  <c r="V271" i="5"/>
  <c r="X271" i="5"/>
  <c r="V272" i="5"/>
  <c r="X272" i="5"/>
  <c r="V273" i="5"/>
  <c r="X273" i="5"/>
  <c r="V274" i="5"/>
  <c r="X274" i="5"/>
  <c r="V275" i="5"/>
  <c r="V276" i="5"/>
  <c r="X276" i="5"/>
  <c r="V277" i="5"/>
  <c r="X277" i="5"/>
  <c r="V278" i="5"/>
  <c r="X278" i="5"/>
  <c r="V279" i="5"/>
  <c r="X279" i="5"/>
  <c r="V280" i="5"/>
  <c r="X280" i="5"/>
  <c r="V281" i="5"/>
  <c r="R281" i="5" s="1"/>
  <c r="V282" i="5"/>
  <c r="X282" i="5"/>
  <c r="V283" i="5"/>
  <c r="X283" i="5"/>
  <c r="V284" i="5"/>
  <c r="X284" i="5"/>
  <c r="V285" i="5"/>
  <c r="X285" i="5"/>
  <c r="V286" i="5"/>
  <c r="X286" i="5"/>
  <c r="V287" i="5"/>
  <c r="X287" i="5"/>
  <c r="V288" i="5"/>
  <c r="X288" i="5"/>
  <c r="V289" i="5"/>
  <c r="V290" i="5"/>
  <c r="X290" i="5"/>
  <c r="V291" i="5"/>
  <c r="X291" i="5"/>
  <c r="V292" i="5"/>
  <c r="X292" i="5"/>
  <c r="V293" i="5"/>
  <c r="X293" i="5"/>
  <c r="V294" i="5"/>
  <c r="X294" i="5"/>
  <c r="V295" i="5"/>
  <c r="X295" i="5"/>
  <c r="V296" i="5"/>
  <c r="X296" i="5"/>
  <c r="V297" i="5"/>
  <c r="V298" i="5"/>
  <c r="X298" i="5"/>
  <c r="V299" i="5"/>
  <c r="X299" i="5"/>
  <c r="V300" i="5"/>
  <c r="X300" i="5"/>
  <c r="V301" i="5"/>
  <c r="V302" i="5"/>
  <c r="V303" i="5"/>
  <c r="X303" i="5"/>
  <c r="V304" i="5"/>
  <c r="X304" i="5"/>
  <c r="V305" i="5"/>
  <c r="X305" i="5"/>
  <c r="V306" i="5"/>
  <c r="X306" i="5"/>
  <c r="V307" i="5"/>
  <c r="R307" i="5" s="1"/>
  <c r="X307" i="5"/>
  <c r="V308" i="5"/>
  <c r="X308" i="5"/>
  <c r="V309" i="5"/>
  <c r="X309" i="5"/>
  <c r="V310" i="5"/>
  <c r="X310" i="5"/>
  <c r="V311" i="5"/>
  <c r="X311" i="5"/>
  <c r="V312" i="5"/>
  <c r="R312" i="5" s="1"/>
  <c r="X312" i="5"/>
  <c r="V313" i="5"/>
  <c r="X313" i="5"/>
  <c r="V314" i="5"/>
  <c r="R314" i="5" s="1"/>
  <c r="V315" i="5"/>
  <c r="V316" i="5"/>
  <c r="R316" i="5" s="1"/>
  <c r="X316" i="5"/>
  <c r="V317" i="5"/>
  <c r="X317" i="5"/>
  <c r="V318" i="5"/>
  <c r="X318" i="5"/>
  <c r="V319" i="5"/>
  <c r="X319" i="5"/>
  <c r="V320" i="5"/>
  <c r="R320" i="5" s="1"/>
  <c r="X320" i="5"/>
  <c r="V321" i="5"/>
  <c r="V322" i="5"/>
  <c r="X322" i="5"/>
  <c r="V323" i="5"/>
  <c r="X323" i="5"/>
  <c r="V324" i="5"/>
  <c r="X324" i="5"/>
  <c r="V325" i="5"/>
  <c r="X325" i="5"/>
  <c r="V326" i="5"/>
  <c r="X326" i="5"/>
  <c r="V327" i="5"/>
  <c r="X327" i="5"/>
  <c r="V328" i="5"/>
  <c r="R328" i="5" s="1"/>
  <c r="X328" i="5"/>
  <c r="V329" i="5"/>
  <c r="X329" i="5"/>
  <c r="V330" i="5"/>
  <c r="X330" i="5"/>
  <c r="V331" i="5"/>
  <c r="V332" i="5"/>
  <c r="V333" i="5"/>
  <c r="X333" i="5"/>
  <c r="V334" i="5"/>
  <c r="R334" i="5" s="1"/>
  <c r="X334" i="5"/>
  <c r="V335" i="5"/>
  <c r="R335" i="5" s="1"/>
  <c r="X335" i="5"/>
  <c r="V336" i="5"/>
  <c r="X336" i="5"/>
  <c r="V337" i="5"/>
  <c r="X337" i="5"/>
  <c r="V338" i="5"/>
  <c r="X338" i="5"/>
  <c r="V339" i="5"/>
  <c r="X339" i="5"/>
  <c r="V340" i="5"/>
  <c r="X340" i="5"/>
  <c r="V341" i="5"/>
  <c r="X341" i="5"/>
  <c r="V342" i="5"/>
  <c r="R342" i="5" s="1"/>
  <c r="X342" i="5"/>
  <c r="V343" i="5"/>
  <c r="X343" i="5"/>
  <c r="V344" i="5"/>
  <c r="X344" i="5"/>
  <c r="V345" i="5"/>
  <c r="X345" i="5"/>
  <c r="V346" i="5"/>
  <c r="X346" i="5"/>
  <c r="V347" i="5"/>
  <c r="X347" i="5"/>
  <c r="V348" i="5"/>
  <c r="X348" i="5"/>
  <c r="V349" i="5"/>
  <c r="R349" i="5" s="1"/>
  <c r="X349" i="5"/>
  <c r="V350" i="5"/>
  <c r="X350" i="5"/>
  <c r="V351" i="5"/>
  <c r="V352" i="5"/>
  <c r="V353" i="5"/>
  <c r="X353" i="5"/>
  <c r="V354" i="5"/>
  <c r="X354" i="5"/>
  <c r="V355" i="5"/>
  <c r="X355" i="5"/>
  <c r="V356" i="5"/>
  <c r="X356" i="5"/>
  <c r="V357" i="5"/>
  <c r="R357" i="5" s="1"/>
  <c r="X357" i="5"/>
  <c r="V358" i="5"/>
  <c r="X358" i="5"/>
  <c r="V359" i="5"/>
  <c r="X359" i="5"/>
  <c r="V360" i="5"/>
  <c r="X360" i="5"/>
  <c r="V361" i="5"/>
  <c r="X361" i="5"/>
  <c r="V362" i="5"/>
  <c r="X362" i="5"/>
  <c r="V363" i="5"/>
  <c r="X363" i="5"/>
  <c r="V364" i="5"/>
  <c r="R364" i="5" s="1"/>
  <c r="X364" i="5"/>
  <c r="V365" i="5"/>
  <c r="X365" i="5"/>
  <c r="V366" i="5"/>
  <c r="X366" i="5"/>
  <c r="V367" i="5"/>
  <c r="X367" i="5"/>
  <c r="V368" i="5"/>
  <c r="X368" i="5"/>
  <c r="V369" i="5"/>
  <c r="X369" i="5"/>
  <c r="V370" i="5"/>
  <c r="X370" i="5"/>
  <c r="V371" i="5"/>
  <c r="R371" i="5" s="1"/>
  <c r="V372" i="5"/>
  <c r="X372" i="5"/>
  <c r="V373" i="5"/>
  <c r="X373" i="5"/>
  <c r="V374" i="5"/>
  <c r="X374" i="5"/>
  <c r="V375" i="5"/>
  <c r="X375" i="5"/>
  <c r="V376" i="5"/>
  <c r="X376" i="5"/>
  <c r="V377" i="5"/>
  <c r="V378" i="5"/>
  <c r="X378" i="5"/>
  <c r="V379" i="5"/>
  <c r="V380" i="5"/>
  <c r="R380" i="5" s="1"/>
  <c r="X380" i="5"/>
  <c r="V381" i="5"/>
  <c r="X381" i="5"/>
  <c r="V382" i="5"/>
  <c r="X382" i="5"/>
  <c r="V383" i="5"/>
  <c r="R383" i="5" s="1"/>
  <c r="V384" i="5"/>
  <c r="V385" i="5"/>
  <c r="X385" i="5"/>
  <c r="V386" i="5"/>
  <c r="X386" i="5"/>
  <c r="V387" i="5"/>
  <c r="X387" i="5"/>
  <c r="V388" i="5"/>
  <c r="R388" i="5" s="1"/>
  <c r="V389" i="5"/>
  <c r="V390" i="5"/>
  <c r="X390" i="5"/>
  <c r="V391" i="5"/>
  <c r="X391" i="5"/>
  <c r="V392" i="5"/>
  <c r="V393" i="5"/>
  <c r="V394" i="5"/>
  <c r="X394" i="5"/>
  <c r="V395" i="5"/>
  <c r="X395" i="5"/>
  <c r="V396" i="5"/>
  <c r="X396" i="5"/>
  <c r="V397" i="5"/>
  <c r="R397" i="5" s="1"/>
  <c r="X397" i="5"/>
  <c r="V398" i="5"/>
  <c r="X398" i="5"/>
  <c r="V399" i="5"/>
  <c r="V400" i="5"/>
  <c r="X400" i="5"/>
  <c r="V401" i="5"/>
  <c r="X401" i="5"/>
  <c r="V402" i="5"/>
  <c r="X402" i="5"/>
  <c r="V403" i="5"/>
  <c r="X403" i="5"/>
  <c r="V404" i="5"/>
  <c r="R404" i="5" s="1"/>
  <c r="X404" i="5"/>
  <c r="V405" i="5"/>
  <c r="X405" i="5"/>
  <c r="V406" i="5"/>
  <c r="X406" i="5"/>
  <c r="V407" i="5"/>
  <c r="V408" i="5"/>
  <c r="X408" i="5"/>
  <c r="V409" i="5"/>
  <c r="X409" i="5"/>
  <c r="V410" i="5"/>
  <c r="X410" i="5"/>
  <c r="V411" i="5"/>
  <c r="X411" i="5"/>
  <c r="V412" i="5"/>
  <c r="R412" i="5" s="1"/>
  <c r="X412" i="5"/>
  <c r="V413" i="5"/>
  <c r="X413" i="5"/>
  <c r="V414" i="5"/>
  <c r="V415" i="5"/>
  <c r="V416" i="5"/>
  <c r="V417" i="5"/>
  <c r="X417" i="5"/>
  <c r="V418" i="5"/>
  <c r="X418" i="5"/>
  <c r="V419" i="5"/>
  <c r="X419" i="5"/>
  <c r="V420" i="5"/>
  <c r="R420" i="5" s="1"/>
  <c r="X420" i="5"/>
  <c r="V421" i="5"/>
  <c r="V422" i="5"/>
  <c r="V423" i="5"/>
  <c r="V424" i="5"/>
  <c r="X424" i="5"/>
  <c r="V425" i="5"/>
  <c r="X425" i="5"/>
  <c r="V426" i="5"/>
  <c r="X426" i="5"/>
  <c r="V427" i="5"/>
  <c r="X427" i="5"/>
  <c r="V428" i="5"/>
  <c r="X428" i="5"/>
  <c r="V429" i="5"/>
  <c r="R429" i="5" s="1"/>
  <c r="X429" i="5"/>
  <c r="V430" i="5"/>
  <c r="X430" i="5"/>
  <c r="V431" i="5"/>
  <c r="X431" i="5"/>
  <c r="V432" i="5"/>
  <c r="X432" i="5"/>
  <c r="V433" i="5"/>
  <c r="X433" i="5"/>
  <c r="V434" i="5"/>
  <c r="X434" i="5"/>
  <c r="V435" i="5"/>
  <c r="X435" i="5"/>
  <c r="V436" i="5"/>
  <c r="R436" i="5" s="1"/>
  <c r="X436" i="5"/>
  <c r="V437" i="5"/>
  <c r="X437" i="5"/>
  <c r="V438" i="5"/>
  <c r="X438" i="5"/>
  <c r="V439" i="5"/>
  <c r="X439" i="5"/>
  <c r="V440" i="5"/>
  <c r="X440" i="5"/>
  <c r="V441" i="5"/>
  <c r="X441" i="5"/>
  <c r="V442" i="5"/>
  <c r="X442" i="5"/>
  <c r="V443" i="5"/>
  <c r="R443" i="5" s="1"/>
  <c r="X443" i="5"/>
  <c r="V444" i="5"/>
  <c r="X444" i="5"/>
  <c r="V445" i="5"/>
  <c r="X445" i="5"/>
  <c r="V446" i="5"/>
  <c r="X446" i="5"/>
  <c r="V447" i="5"/>
  <c r="X447" i="5"/>
  <c r="V448" i="5"/>
  <c r="X448" i="5"/>
  <c r="V449" i="5"/>
  <c r="X449" i="5"/>
  <c r="V450" i="5"/>
  <c r="R450" i="5" s="1"/>
  <c r="X450" i="5"/>
  <c r="V451" i="5"/>
  <c r="X451" i="5"/>
  <c r="V452" i="5"/>
  <c r="X452" i="5"/>
  <c r="V453" i="5"/>
  <c r="X453" i="5"/>
  <c r="V454" i="5"/>
  <c r="X454" i="5"/>
  <c r="V455" i="5"/>
  <c r="X455" i="5"/>
  <c r="V456" i="5"/>
  <c r="X456" i="5"/>
  <c r="V457" i="5"/>
  <c r="R457" i="5" s="1"/>
  <c r="X457" i="5"/>
  <c r="V458" i="5"/>
  <c r="R458" i="5" s="1"/>
  <c r="X458" i="5"/>
  <c r="V459" i="5"/>
  <c r="V460" i="5"/>
  <c r="X460" i="5"/>
  <c r="V461" i="5"/>
  <c r="V462" i="5"/>
  <c r="X462" i="5"/>
  <c r="V463" i="5"/>
  <c r="V464" i="5"/>
  <c r="X464" i="5"/>
  <c r="V465" i="5"/>
  <c r="R465" i="5" s="1"/>
  <c r="X465" i="5"/>
  <c r="V466" i="5"/>
  <c r="X466" i="5"/>
  <c r="V467" i="5"/>
  <c r="X467" i="5"/>
  <c r="V468" i="5"/>
  <c r="X468" i="5"/>
  <c r="V469" i="5"/>
  <c r="X469" i="5"/>
  <c r="V470" i="5"/>
  <c r="V471" i="5"/>
  <c r="V472" i="5"/>
  <c r="V473" i="5"/>
  <c r="X473" i="5"/>
  <c r="V474" i="5"/>
  <c r="R474" i="5" s="1"/>
  <c r="X474" i="5"/>
  <c r="V475" i="5"/>
  <c r="X475" i="5"/>
  <c r="V476" i="5"/>
  <c r="V477" i="5"/>
  <c r="X477" i="5"/>
  <c r="V478" i="5"/>
  <c r="V479" i="5"/>
  <c r="V480" i="5"/>
  <c r="V481" i="5"/>
  <c r="X481" i="5"/>
  <c r="V482" i="5"/>
  <c r="X482" i="5"/>
  <c r="V483" i="5"/>
  <c r="X483" i="5"/>
  <c r="V484" i="5"/>
  <c r="X484" i="5"/>
  <c r="V485" i="5"/>
  <c r="V486" i="5"/>
  <c r="X486" i="5"/>
  <c r="V487" i="5"/>
  <c r="X487" i="5"/>
  <c r="V488" i="5"/>
  <c r="X488" i="5"/>
  <c r="V489" i="5"/>
  <c r="X489" i="5"/>
  <c r="V490" i="5"/>
  <c r="R490" i="5" s="1"/>
  <c r="X490" i="5"/>
  <c r="V491" i="5"/>
  <c r="X491" i="5"/>
  <c r="V492" i="5"/>
  <c r="X492" i="5"/>
  <c r="V493" i="5"/>
  <c r="X493" i="5"/>
  <c r="V494" i="5"/>
  <c r="V495" i="5"/>
  <c r="X495" i="5"/>
  <c r="V496" i="5"/>
  <c r="X496" i="5"/>
  <c r="V497" i="5"/>
  <c r="X497" i="5"/>
  <c r="V498" i="5"/>
  <c r="R498" i="5" s="1"/>
  <c r="X498" i="5"/>
  <c r="V499" i="5"/>
  <c r="V500" i="5"/>
  <c r="V501" i="5"/>
  <c r="X501" i="5"/>
  <c r="V502" i="5"/>
  <c r="R502" i="5" s="1"/>
  <c r="X502" i="5"/>
  <c r="V503" i="5"/>
  <c r="V504" i="5"/>
  <c r="V505" i="5"/>
  <c r="X505" i="5"/>
  <c r="V506" i="5"/>
  <c r="X506" i="5"/>
  <c r="V507" i="5"/>
  <c r="R507" i="5" s="1"/>
  <c r="X507" i="5"/>
  <c r="V508" i="5"/>
  <c r="X508" i="5"/>
  <c r="V509" i="5"/>
  <c r="X509" i="5"/>
  <c r="V510" i="5"/>
  <c r="X510" i="5"/>
  <c r="V511" i="5"/>
  <c r="X511" i="5"/>
  <c r="V512" i="5"/>
  <c r="X512" i="5"/>
  <c r="V513" i="5"/>
  <c r="X513" i="5"/>
  <c r="V514" i="5"/>
  <c r="R514" i="5" s="1"/>
  <c r="X514" i="5"/>
  <c r="V515" i="5"/>
  <c r="V516" i="5"/>
  <c r="V517" i="5"/>
  <c r="X517" i="5"/>
  <c r="V518" i="5"/>
  <c r="X518" i="5"/>
  <c r="V519" i="5"/>
  <c r="X519" i="5"/>
  <c r="V520" i="5"/>
  <c r="V521" i="5"/>
  <c r="X521" i="5"/>
  <c r="V522" i="5"/>
  <c r="R522" i="5" s="1"/>
  <c r="X522" i="5"/>
  <c r="V523" i="5"/>
  <c r="V524" i="5"/>
  <c r="X524" i="5"/>
  <c r="V525" i="5"/>
  <c r="X525" i="5"/>
  <c r="V526" i="5"/>
  <c r="X526" i="5"/>
  <c r="V527" i="5"/>
  <c r="X527" i="5"/>
  <c r="V528" i="5"/>
  <c r="X528" i="5"/>
  <c r="V529" i="5"/>
  <c r="X529" i="5"/>
  <c r="V530" i="5"/>
  <c r="R530" i="5" s="1"/>
  <c r="X530" i="5"/>
  <c r="V531" i="5"/>
  <c r="X531" i="5"/>
  <c r="V532" i="5"/>
  <c r="X532" i="5"/>
  <c r="V533" i="5"/>
  <c r="X533" i="5"/>
  <c r="V534" i="5"/>
  <c r="X534" i="5"/>
  <c r="V535" i="5"/>
  <c r="X535" i="5"/>
  <c r="V536" i="5"/>
  <c r="X536" i="5"/>
  <c r="V537" i="5"/>
  <c r="R537" i="5" s="1"/>
  <c r="X537" i="5"/>
  <c r="V538" i="5"/>
  <c r="X538" i="5"/>
  <c r="V539" i="5"/>
  <c r="X539" i="5"/>
  <c r="V540" i="5"/>
  <c r="X540" i="5"/>
  <c r="V541" i="5"/>
  <c r="X541" i="5"/>
  <c r="V542" i="5"/>
  <c r="X542" i="5"/>
  <c r="V543" i="5"/>
  <c r="X543" i="5"/>
  <c r="V544" i="5"/>
  <c r="R544" i="5" s="1"/>
  <c r="X544" i="5"/>
  <c r="V545" i="5"/>
  <c r="X545" i="5"/>
  <c r="V546" i="5"/>
  <c r="X546" i="5"/>
  <c r="V547" i="5"/>
  <c r="V548" i="5"/>
  <c r="V549" i="5"/>
  <c r="X549" i="5"/>
  <c r="V550" i="5"/>
  <c r="V551" i="5"/>
  <c r="V552" i="5"/>
  <c r="V553" i="5"/>
  <c r="X553" i="5"/>
  <c r="V554" i="5"/>
  <c r="X554" i="5"/>
  <c r="V555" i="5"/>
  <c r="X555" i="5"/>
  <c r="V556" i="5"/>
  <c r="V557" i="5"/>
  <c r="X557" i="5"/>
  <c r="V558" i="5"/>
  <c r="V559" i="5"/>
  <c r="V560" i="5"/>
  <c r="V561" i="5"/>
  <c r="X561" i="5"/>
  <c r="V562" i="5"/>
  <c r="R562" i="5" s="1"/>
  <c r="V563" i="5"/>
  <c r="R563" i="5" s="1"/>
  <c r="V564" i="5"/>
  <c r="V565" i="5"/>
  <c r="X565" i="5"/>
  <c r="V566" i="5"/>
  <c r="V567" i="5"/>
  <c r="X567" i="5"/>
  <c r="V568" i="5"/>
  <c r="V569" i="5"/>
  <c r="V570" i="5"/>
  <c r="X570" i="5"/>
  <c r="V571" i="5"/>
  <c r="V572" i="5"/>
  <c r="X572" i="5"/>
  <c r="V573" i="5"/>
  <c r="R573" i="5" s="1"/>
  <c r="V574" i="5"/>
  <c r="V575" i="5"/>
  <c r="X575" i="5"/>
  <c r="V576" i="5"/>
  <c r="V577" i="5"/>
  <c r="X577" i="5"/>
  <c r="V578" i="5"/>
  <c r="X578" i="5"/>
  <c r="V579" i="5"/>
  <c r="X579" i="5"/>
  <c r="V580" i="5"/>
  <c r="R580" i="5" s="1"/>
  <c r="X580" i="5"/>
  <c r="V581" i="5"/>
  <c r="X581" i="5"/>
  <c r="V582" i="5"/>
  <c r="V583" i="5"/>
  <c r="R583" i="5" s="1"/>
  <c r="X583" i="5"/>
  <c r="V584" i="5"/>
  <c r="V585" i="5"/>
  <c r="X585" i="5"/>
  <c r="V586" i="5"/>
  <c r="V587" i="5"/>
  <c r="V588" i="5"/>
  <c r="X588" i="5"/>
  <c r="V589" i="5"/>
  <c r="V590" i="5"/>
  <c r="V591" i="5"/>
  <c r="R591" i="5" s="1"/>
  <c r="X591" i="5"/>
  <c r="V592" i="5"/>
  <c r="V593" i="5"/>
  <c r="V594" i="5"/>
  <c r="V595" i="5"/>
  <c r="X595" i="5"/>
  <c r="V596" i="5"/>
  <c r="X596" i="5"/>
  <c r="V597" i="5"/>
  <c r="X597" i="5"/>
  <c r="V598" i="5"/>
  <c r="V599" i="5"/>
  <c r="X599" i="5"/>
  <c r="V600" i="5"/>
  <c r="R600" i="5" s="1"/>
  <c r="V601" i="5"/>
  <c r="X601" i="5"/>
  <c r="V602" i="5"/>
  <c r="X602" i="5"/>
  <c r="V603" i="5"/>
  <c r="X603" i="5"/>
  <c r="V604" i="5"/>
  <c r="V605" i="5"/>
  <c r="X605" i="5"/>
  <c r="V606" i="5"/>
  <c r="V607" i="5"/>
  <c r="X607" i="5"/>
  <c r="V608" i="5"/>
  <c r="X608" i="5"/>
  <c r="V609" i="5"/>
  <c r="R609" i="5" s="1"/>
  <c r="X609" i="5"/>
  <c r="V610" i="5"/>
  <c r="V611" i="5"/>
  <c r="X611" i="5"/>
  <c r="V612" i="5"/>
  <c r="V613" i="5"/>
  <c r="X613" i="5"/>
  <c r="V614" i="5"/>
  <c r="V615" i="5"/>
  <c r="X615" i="5"/>
  <c r="V616" i="5"/>
  <c r="V617" i="5"/>
  <c r="V618" i="5"/>
  <c r="R618" i="5" s="1"/>
  <c r="V619" i="5"/>
  <c r="R619" i="5" s="1"/>
  <c r="X619" i="5"/>
  <c r="V620" i="5"/>
  <c r="V621" i="5"/>
  <c r="X621" i="5"/>
  <c r="V622" i="5"/>
  <c r="V623" i="5"/>
  <c r="X623" i="5"/>
  <c r="V624" i="5"/>
  <c r="V625" i="5"/>
  <c r="X625" i="5"/>
  <c r="V626" i="5"/>
  <c r="V627" i="5"/>
  <c r="X627" i="5"/>
  <c r="V628" i="5"/>
  <c r="R628" i="5" s="1"/>
  <c r="V629" i="5"/>
  <c r="V630" i="5"/>
  <c r="V631" i="5"/>
  <c r="X631" i="5"/>
  <c r="V632" i="5"/>
  <c r="V633" i="5"/>
  <c r="R633" i="5" s="1"/>
  <c r="X633" i="5"/>
  <c r="V634" i="5"/>
  <c r="X634" i="5"/>
  <c r="V635" i="5"/>
  <c r="X635" i="5"/>
  <c r="V636" i="5"/>
  <c r="V637" i="5"/>
  <c r="R637" i="5" s="1"/>
  <c r="X637" i="5"/>
  <c r="V638" i="5"/>
  <c r="V639" i="5"/>
  <c r="X639" i="5"/>
  <c r="V640" i="5"/>
  <c r="X640" i="5"/>
  <c r="V641" i="5"/>
  <c r="X641" i="5"/>
  <c r="V642" i="5"/>
  <c r="V643" i="5"/>
  <c r="X643" i="5"/>
  <c r="V644" i="5"/>
  <c r="V645" i="5"/>
  <c r="X645" i="5"/>
  <c r="V646" i="5"/>
  <c r="R646" i="5" s="1"/>
  <c r="V647" i="5"/>
  <c r="X647" i="5"/>
  <c r="V648" i="5"/>
  <c r="X648" i="5"/>
  <c r="V649" i="5"/>
  <c r="V650" i="5"/>
  <c r="X650" i="5"/>
  <c r="V651" i="5"/>
  <c r="X651" i="5"/>
  <c r="V652" i="5"/>
  <c r="V653" i="5"/>
  <c r="X653" i="5"/>
  <c r="V654" i="5"/>
  <c r="R654" i="5" s="1"/>
  <c r="V655" i="5"/>
  <c r="R655" i="5" s="1"/>
  <c r="X655" i="5"/>
  <c r="V656" i="5"/>
  <c r="V657" i="5"/>
  <c r="X657" i="5"/>
  <c r="V658" i="5"/>
  <c r="V659" i="5"/>
  <c r="X659" i="5"/>
  <c r="V660" i="5"/>
  <c r="V661" i="5"/>
  <c r="V662" i="5"/>
  <c r="V663" i="5"/>
  <c r="R663" i="5" s="1"/>
  <c r="X663" i="5"/>
  <c r="V664" i="5"/>
  <c r="V665" i="5"/>
  <c r="R665" i="5" s="1"/>
  <c r="X665" i="5"/>
  <c r="V666" i="5"/>
  <c r="V667" i="5"/>
  <c r="X667" i="5"/>
  <c r="V668" i="5"/>
  <c r="V669" i="5"/>
  <c r="X669" i="5"/>
  <c r="V670" i="5"/>
  <c r="X670" i="5"/>
  <c r="V671" i="5"/>
  <c r="X671" i="5"/>
  <c r="V672" i="5"/>
  <c r="V673" i="5"/>
  <c r="R673" i="5" s="1"/>
  <c r="X673" i="5"/>
  <c r="V674" i="5"/>
  <c r="V675" i="5"/>
  <c r="X675" i="5"/>
  <c r="V676" i="5"/>
  <c r="V677" i="5"/>
  <c r="X677" i="5"/>
  <c r="V678" i="5"/>
  <c r="V679" i="5"/>
  <c r="X679" i="5"/>
  <c r="V680" i="5"/>
  <c r="V681" i="5"/>
  <c r="V682" i="5"/>
  <c r="V683" i="5"/>
  <c r="R683" i="5" s="1"/>
  <c r="V684" i="5"/>
  <c r="R684" i="5" s="1"/>
  <c r="X684" i="5"/>
  <c r="V685" i="5"/>
  <c r="V686" i="5"/>
  <c r="V687" i="5"/>
  <c r="X687" i="5"/>
  <c r="V688" i="5"/>
  <c r="X688" i="5"/>
  <c r="V689" i="5"/>
  <c r="V690" i="5"/>
  <c r="V691" i="5"/>
  <c r="V692" i="5"/>
  <c r="V693" i="5"/>
  <c r="V694" i="5"/>
  <c r="V695" i="5"/>
  <c r="R695" i="5" s="1"/>
  <c r="X695" i="5"/>
  <c r="V696" i="5"/>
  <c r="V697" i="5"/>
  <c r="V698" i="5"/>
  <c r="V699" i="5"/>
  <c r="V700" i="5"/>
  <c r="V701" i="5"/>
  <c r="V702" i="5"/>
  <c r="V703" i="5"/>
  <c r="X703" i="5"/>
  <c r="V704" i="5"/>
  <c r="V705" i="5"/>
  <c r="V706" i="5"/>
  <c r="R706" i="5" s="1"/>
  <c r="X706" i="5"/>
  <c r="V707" i="5"/>
  <c r="V708" i="5"/>
  <c r="X708" i="5"/>
  <c r="V709" i="5"/>
  <c r="V710" i="5"/>
  <c r="V711" i="5"/>
  <c r="V712" i="5"/>
  <c r="V713" i="5"/>
  <c r="V714" i="5"/>
  <c r="V715" i="5"/>
  <c r="V716" i="5"/>
  <c r="V717" i="5"/>
  <c r="X717" i="5"/>
  <c r="V718" i="5"/>
  <c r="R718" i="5" s="1"/>
  <c r="V719" i="5"/>
  <c r="V720" i="5"/>
  <c r="V721" i="5"/>
  <c r="V722" i="5"/>
  <c r="V723" i="5"/>
  <c r="V724" i="5"/>
  <c r="V725" i="5"/>
  <c r="V726" i="5"/>
  <c r="V727" i="5"/>
  <c r="V728" i="5"/>
  <c r="V729" i="5"/>
  <c r="V730" i="5"/>
  <c r="V731" i="5"/>
  <c r="R731" i="5" s="1"/>
  <c r="V732" i="5"/>
  <c r="R732" i="5" s="1"/>
  <c r="V733" i="5"/>
  <c r="V734" i="5"/>
  <c r="V735" i="5"/>
  <c r="V736" i="5"/>
  <c r="V737" i="5"/>
  <c r="V738" i="5"/>
  <c r="V739" i="5"/>
  <c r="V740" i="5"/>
  <c r="V741" i="5"/>
  <c r="V742" i="5"/>
  <c r="X742" i="5"/>
  <c r="V743" i="5"/>
  <c r="V744" i="5"/>
  <c r="R744" i="5" s="1"/>
  <c r="V745" i="5"/>
  <c r="R745" i="5" s="1"/>
  <c r="V746" i="5"/>
  <c r="V747" i="5"/>
  <c r="V748" i="5"/>
  <c r="V749" i="5"/>
  <c r="R749" i="5" s="1"/>
  <c r="X749" i="5"/>
  <c r="V750" i="5"/>
  <c r="V751" i="5"/>
  <c r="V752" i="5"/>
  <c r="V753" i="5"/>
  <c r="V754" i="5"/>
  <c r="X754" i="5"/>
  <c r="V755" i="5"/>
  <c r="V756" i="5"/>
  <c r="R756" i="5" s="1"/>
  <c r="V757" i="5"/>
  <c r="V758" i="5"/>
  <c r="V759" i="5"/>
  <c r="V760" i="5"/>
  <c r="V761" i="5"/>
  <c r="V762" i="5"/>
  <c r="X762" i="5"/>
  <c r="V763" i="5"/>
  <c r="V764" i="5"/>
  <c r="V765" i="5"/>
  <c r="V766" i="5"/>
  <c r="V767" i="5"/>
  <c r="V768" i="5"/>
  <c r="V769" i="5"/>
  <c r="V770" i="5"/>
  <c r="R770" i="5" s="1"/>
  <c r="V771" i="5"/>
  <c r="V772" i="5"/>
  <c r="V773" i="5"/>
  <c r="V774" i="5"/>
  <c r="V775" i="5"/>
  <c r="X775" i="5"/>
  <c r="V776" i="5"/>
  <c r="V777" i="5"/>
  <c r="V778" i="5"/>
  <c r="V779" i="5"/>
  <c r="V780" i="5"/>
  <c r="V781" i="5"/>
  <c r="V782" i="5"/>
  <c r="R782" i="5" s="1"/>
  <c r="V783" i="5"/>
  <c r="R783" i="5" s="1"/>
  <c r="V784" i="5"/>
  <c r="V785" i="5"/>
  <c r="V786" i="5"/>
  <c r="V787" i="5"/>
  <c r="V788" i="5"/>
  <c r="V789" i="5"/>
  <c r="V790" i="5"/>
  <c r="V791" i="5"/>
  <c r="V792" i="5"/>
  <c r="V793" i="5"/>
  <c r="V794" i="5"/>
  <c r="X794" i="5"/>
  <c r="V795" i="5"/>
  <c r="R795" i="5" s="1"/>
  <c r="X795" i="5"/>
  <c r="V796" i="5"/>
  <c r="V797" i="5"/>
  <c r="V798" i="5"/>
  <c r="V799" i="5"/>
  <c r="V800" i="5"/>
  <c r="V801" i="5"/>
  <c r="V802" i="5"/>
  <c r="V803" i="5"/>
  <c r="V804" i="5"/>
  <c r="V805" i="5"/>
  <c r="V806" i="5"/>
  <c r="V807" i="5"/>
  <c r="V808" i="5"/>
  <c r="X808" i="5"/>
  <c r="V809" i="5"/>
  <c r="V810" i="5"/>
  <c r="V811" i="5"/>
  <c r="X811" i="5"/>
  <c r="V812" i="5"/>
  <c r="V813" i="5"/>
  <c r="V814" i="5"/>
  <c r="V815" i="5"/>
  <c r="V816" i="5"/>
  <c r="V817" i="5"/>
  <c r="X817" i="5"/>
  <c r="V818" i="5"/>
  <c r="R818" i="5" s="1"/>
  <c r="X818" i="5"/>
  <c r="V819" i="5"/>
  <c r="V820" i="5"/>
  <c r="V821" i="5"/>
  <c r="V822" i="5"/>
  <c r="X822" i="5"/>
  <c r="V823" i="5"/>
  <c r="X823" i="5"/>
  <c r="V824" i="5"/>
  <c r="V825" i="5"/>
  <c r="V826" i="5"/>
  <c r="X826" i="5"/>
  <c r="V827" i="5"/>
  <c r="V828" i="5"/>
  <c r="V829" i="5"/>
  <c r="V830" i="5"/>
  <c r="R830" i="5" s="1"/>
  <c r="V831" i="5"/>
  <c r="V832" i="5"/>
  <c r="V833" i="5"/>
  <c r="X833" i="5"/>
  <c r="V834" i="5"/>
  <c r="V835" i="5"/>
  <c r="V836" i="5"/>
  <c r="X836" i="5"/>
  <c r="V837" i="5"/>
  <c r="X837" i="5"/>
  <c r="V838" i="5"/>
  <c r="V839" i="5"/>
  <c r="X839" i="5"/>
  <c r="V840" i="5"/>
  <c r="R840" i="5" s="1"/>
  <c r="X840" i="5"/>
  <c r="V841" i="5"/>
  <c r="X841" i="5"/>
  <c r="V842" i="5"/>
  <c r="V843" i="5"/>
  <c r="V844" i="5"/>
  <c r="V845" i="5"/>
  <c r="X845" i="5"/>
  <c r="V846" i="5"/>
  <c r="V847" i="5"/>
  <c r="X847" i="5"/>
  <c r="V848" i="5"/>
  <c r="V849" i="5"/>
  <c r="V850" i="5"/>
  <c r="R850" i="5" s="1"/>
  <c r="V851" i="5"/>
  <c r="V852" i="5"/>
  <c r="V853" i="5"/>
  <c r="X853" i="5"/>
  <c r="V854" i="5"/>
  <c r="X854" i="5"/>
  <c r="V855" i="5"/>
  <c r="V856" i="5"/>
  <c r="V857" i="5"/>
  <c r="V858" i="5"/>
  <c r="X858" i="5"/>
  <c r="V859" i="5"/>
  <c r="X859" i="5"/>
  <c r="V860" i="5"/>
  <c r="R860" i="5" s="1"/>
  <c r="V861" i="5"/>
  <c r="V862" i="5"/>
  <c r="V863" i="5"/>
  <c r="X863" i="5"/>
  <c r="V864" i="5"/>
  <c r="V865" i="5"/>
  <c r="V866" i="5"/>
  <c r="X866" i="5"/>
  <c r="V867" i="5"/>
  <c r="V868" i="5"/>
  <c r="X868" i="5"/>
  <c r="V869" i="5"/>
  <c r="V870" i="5"/>
  <c r="R870" i="5" s="1"/>
  <c r="X870" i="5"/>
  <c r="V871" i="5"/>
  <c r="X871" i="5"/>
  <c r="V872" i="5"/>
  <c r="V873" i="5"/>
  <c r="V874" i="5"/>
  <c r="X874" i="5"/>
  <c r="V875" i="5"/>
  <c r="X875" i="5"/>
  <c r="V876" i="5"/>
  <c r="V877" i="5"/>
  <c r="V878" i="5"/>
  <c r="V879" i="5"/>
  <c r="X879" i="5"/>
  <c r="V880" i="5"/>
  <c r="R880" i="5" s="1"/>
  <c r="V881" i="5"/>
  <c r="V882" i="5"/>
  <c r="X882" i="5"/>
  <c r="V883" i="5"/>
  <c r="X883" i="5"/>
  <c r="V884" i="5"/>
  <c r="X884" i="5"/>
  <c r="V885" i="5"/>
  <c r="V886" i="5"/>
  <c r="V887" i="5"/>
  <c r="X887" i="5"/>
  <c r="V888" i="5"/>
  <c r="X888" i="5"/>
  <c r="V889" i="5"/>
  <c r="V890" i="5"/>
  <c r="V891" i="5"/>
  <c r="R891" i="5" s="1"/>
  <c r="V892" i="5"/>
  <c r="X892" i="5"/>
  <c r="V893" i="5"/>
  <c r="V894" i="5"/>
  <c r="V895" i="5"/>
  <c r="X895" i="5"/>
  <c r="V896" i="5"/>
  <c r="V897" i="5"/>
  <c r="V898" i="5"/>
  <c r="V899" i="5"/>
  <c r="V900" i="5"/>
  <c r="R900" i="5" s="1"/>
  <c r="X900" i="5"/>
  <c r="V901" i="5"/>
  <c r="V902" i="5"/>
  <c r="V903" i="5"/>
  <c r="V904" i="5"/>
  <c r="V905" i="5"/>
  <c r="V906" i="5"/>
  <c r="V907" i="5"/>
  <c r="X907" i="5"/>
  <c r="V908" i="5"/>
  <c r="V909" i="5"/>
  <c r="V910" i="5"/>
  <c r="V911" i="5"/>
  <c r="X911" i="5"/>
  <c r="V912" i="5"/>
  <c r="R912" i="5" s="1"/>
  <c r="X912" i="5"/>
  <c r="V913" i="5"/>
  <c r="V914" i="5"/>
  <c r="X914" i="5"/>
  <c r="V915" i="5"/>
  <c r="X915" i="5"/>
  <c r="V916" i="5"/>
  <c r="X916" i="5"/>
  <c r="V917" i="5"/>
  <c r="V918" i="5"/>
  <c r="X918" i="5"/>
  <c r="V919" i="5"/>
  <c r="V920" i="5"/>
  <c r="V921" i="5"/>
  <c r="V922" i="5"/>
  <c r="V923" i="5"/>
  <c r="X923" i="5"/>
  <c r="V924" i="5"/>
  <c r="V925" i="5"/>
  <c r="V926" i="5"/>
  <c r="V927" i="5"/>
  <c r="X927" i="5"/>
  <c r="V928" i="5"/>
  <c r="X928" i="5"/>
  <c r="V929" i="5"/>
  <c r="V930" i="5"/>
  <c r="X930" i="5"/>
  <c r="V931" i="5"/>
  <c r="R931" i="5" s="1"/>
  <c r="X931" i="5"/>
  <c r="V932" i="5"/>
  <c r="X932" i="5"/>
  <c r="V933" i="5"/>
  <c r="V934" i="5"/>
  <c r="V935" i="5"/>
  <c r="V936" i="5"/>
  <c r="V937" i="5"/>
  <c r="V938" i="5"/>
  <c r="V939" i="5"/>
  <c r="V940" i="5"/>
  <c r="V941" i="5"/>
  <c r="V942" i="5"/>
  <c r="R942" i="5" s="1"/>
  <c r="V943" i="5"/>
  <c r="R943" i="5" s="1"/>
  <c r="V944" i="5"/>
  <c r="V945" i="5"/>
  <c r="V946" i="5"/>
  <c r="V947" i="5"/>
  <c r="X947" i="5"/>
  <c r="V948" i="5"/>
  <c r="V949" i="5"/>
  <c r="V950" i="5"/>
  <c r="V951" i="5"/>
  <c r="V952" i="5"/>
  <c r="X952" i="5"/>
  <c r="V953" i="5"/>
  <c r="V954" i="5"/>
  <c r="R954" i="5" s="1"/>
  <c r="V955" i="5"/>
  <c r="R955" i="5" s="1"/>
  <c r="V956" i="5"/>
  <c r="X956" i="5"/>
  <c r="V957" i="5"/>
  <c r="V958" i="5"/>
  <c r="V959" i="5"/>
  <c r="V960" i="5"/>
  <c r="X960" i="5"/>
  <c r="V961" i="5"/>
  <c r="V962" i="5"/>
  <c r="V963" i="5"/>
  <c r="V964" i="5"/>
  <c r="R964" i="5" s="1"/>
  <c r="X964" i="5"/>
  <c r="V965" i="5"/>
  <c r="R965" i="5" s="1"/>
  <c r="V966" i="5"/>
  <c r="R966" i="5" s="1"/>
  <c r="V967" i="5"/>
  <c r="V968" i="5"/>
  <c r="R968" i="5" s="1"/>
  <c r="X968" i="5"/>
  <c r="V969" i="5"/>
  <c r="V970" i="5"/>
  <c r="X970" i="5"/>
  <c r="V971" i="5"/>
  <c r="V972" i="5"/>
  <c r="X972" i="5"/>
  <c r="V973" i="5"/>
  <c r="V974" i="5"/>
  <c r="V975" i="5"/>
  <c r="V976" i="5"/>
  <c r="R976" i="5" s="1"/>
  <c r="X976" i="5"/>
  <c r="V977" i="5"/>
  <c r="V978" i="5"/>
  <c r="V979" i="5"/>
  <c r="R979" i="5" s="1"/>
  <c r="X979" i="5"/>
  <c r="V980" i="5"/>
  <c r="X980" i="5"/>
  <c r="V981" i="5"/>
  <c r="V982" i="5"/>
  <c r="V983" i="5"/>
  <c r="X983" i="5"/>
  <c r="V984" i="5"/>
  <c r="X984" i="5"/>
  <c r="V985" i="5"/>
  <c r="R985" i="5" s="1"/>
  <c r="X985" i="5"/>
  <c r="V986" i="5"/>
  <c r="X986" i="5"/>
  <c r="V987" i="5"/>
  <c r="X987" i="5"/>
  <c r="V988" i="5"/>
  <c r="X988" i="5"/>
  <c r="V989" i="5"/>
  <c r="X989" i="5"/>
  <c r="V990" i="5"/>
  <c r="V991" i="5"/>
  <c r="V992" i="5"/>
  <c r="X992" i="5"/>
  <c r="V993" i="5"/>
  <c r="R993" i="5" s="1"/>
  <c r="V994" i="5"/>
  <c r="R994" i="5" s="1"/>
  <c r="V995" i="5"/>
  <c r="V996" i="5"/>
  <c r="X996" i="5"/>
  <c r="V997" i="5"/>
  <c r="V998" i="5"/>
  <c r="V999" i="5"/>
  <c r="V1000" i="5"/>
  <c r="V1001" i="5"/>
  <c r="V1002" i="5"/>
  <c r="V1003" i="5"/>
  <c r="X1003" i="5"/>
  <c r="V1004" i="5"/>
  <c r="X1004" i="5"/>
  <c r="V1005" i="5"/>
  <c r="R1005" i="5" s="1"/>
  <c r="V1006" i="5"/>
  <c r="V1007" i="5"/>
  <c r="V1008" i="5"/>
  <c r="R1008" i="5" s="1"/>
  <c r="X1008" i="5"/>
  <c r="V1009" i="5"/>
  <c r="V1010" i="5"/>
  <c r="V1011" i="5"/>
  <c r="V1012" i="5"/>
  <c r="X1012" i="5"/>
  <c r="V1013" i="5"/>
  <c r="V1014" i="5"/>
  <c r="V1015" i="5"/>
  <c r="X1015" i="5"/>
  <c r="J5" i="8"/>
  <c r="K5" i="8"/>
  <c r="B10" i="6"/>
  <c r="B9" i="6"/>
  <c r="B63" i="6"/>
  <c r="G63" i="6" s="1"/>
  <c r="B62" i="6"/>
  <c r="G62" i="6" s="1"/>
  <c r="B60" i="6"/>
  <c r="G60" i="6"/>
  <c r="B59" i="6"/>
  <c r="G59" i="6" s="1"/>
  <c r="B58" i="6"/>
  <c r="G58" i="6"/>
  <c r="B57" i="6"/>
  <c r="G57" i="6" s="1"/>
  <c r="B56" i="6"/>
  <c r="G56" i="6"/>
  <c r="B55" i="6"/>
  <c r="G55" i="6"/>
  <c r="B54" i="6"/>
  <c r="G54" i="6"/>
  <c r="B17" i="6"/>
  <c r="F27" i="6" s="1"/>
  <c r="B16" i="6"/>
  <c r="B21" i="6" s="1"/>
  <c r="B15" i="6"/>
  <c r="G15" i="6" s="1"/>
  <c r="H15" i="6" s="1"/>
  <c r="B14" i="6"/>
  <c r="G14" i="6" s="1"/>
  <c r="H14" i="6" s="1"/>
  <c r="H13" i="6"/>
  <c r="B12" i="6"/>
  <c r="G12" i="6" s="1"/>
  <c r="H12" i="6" s="1"/>
  <c r="D12" i="6" s="1"/>
  <c r="B11" i="6"/>
  <c r="G11" i="6"/>
  <c r="H11" i="6" s="1"/>
  <c r="D11" i="6" s="1"/>
  <c r="G10" i="6"/>
  <c r="H10" i="6"/>
  <c r="D10" i="6"/>
  <c r="G9" i="6"/>
  <c r="H9" i="6" s="1"/>
  <c r="D9" i="6" s="1"/>
  <c r="B8" i="6"/>
  <c r="G8" i="6"/>
  <c r="H8" i="6" s="1"/>
  <c r="D8" i="6" s="1"/>
  <c r="B7" i="6"/>
  <c r="G7" i="6"/>
  <c r="H7" i="6" s="1"/>
  <c r="D7" i="6" s="1"/>
  <c r="B6" i="6"/>
  <c r="G6" i="6"/>
  <c r="B5" i="6"/>
  <c r="F6" i="6" s="1"/>
  <c r="H6" i="6" s="1"/>
  <c r="B4" i="6"/>
  <c r="G4" i="6"/>
  <c r="H4" i="6" s="1"/>
  <c r="S2492" i="5"/>
  <c r="B90" i="4"/>
  <c r="H67" i="4"/>
  <c r="P47" i="4"/>
  <c r="B47" i="4" s="1"/>
  <c r="A32" i="6" s="1"/>
  <c r="P46" i="4"/>
  <c r="B46" i="4" s="1"/>
  <c r="A31" i="6" s="1"/>
  <c r="P45" i="4"/>
  <c r="B45" i="4" s="1"/>
  <c r="A30" i="6" s="1"/>
  <c r="P44" i="4"/>
  <c r="P43" i="4"/>
  <c r="Q43" i="4" s="1"/>
  <c r="P41" i="4"/>
  <c r="B41" i="4" s="1"/>
  <c r="A27" i="6" s="1"/>
  <c r="P40" i="4"/>
  <c r="P39" i="4"/>
  <c r="B39" i="4" s="1"/>
  <c r="B57" i="4" s="1"/>
  <c r="A40" i="6" s="1"/>
  <c r="P38" i="4"/>
  <c r="P37" i="4"/>
  <c r="Q37" i="4" s="1"/>
  <c r="P35" i="4"/>
  <c r="P34" i="4"/>
  <c r="P33" i="4"/>
  <c r="P32" i="4"/>
  <c r="P31" i="4"/>
  <c r="Q31" i="4" s="1"/>
  <c r="P29" i="4"/>
  <c r="B29" i="4" s="1"/>
  <c r="A17" i="6" s="1"/>
  <c r="P28" i="4"/>
  <c r="B28" i="4" s="1"/>
  <c r="A16" i="6" s="1"/>
  <c r="P27" i="4"/>
  <c r="B27" i="4" s="1"/>
  <c r="B33" i="4" s="1"/>
  <c r="A20" i="6" s="1"/>
  <c r="P26" i="4"/>
  <c r="B26" i="4" s="1"/>
  <c r="A14" i="6" s="1"/>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AB709" i="5"/>
  <c r="AB717" i="5"/>
  <c r="S772" i="5"/>
  <c r="AB774" i="5"/>
  <c r="AB798" i="5"/>
  <c r="S809" i="5"/>
  <c r="AB824" i="5"/>
  <c r="S843" i="5"/>
  <c r="S851" i="5"/>
  <c r="S866" i="5"/>
  <c r="S871" i="5"/>
  <c r="AB951" i="5"/>
  <c r="AB1027" i="5"/>
  <c r="AB1119" i="5"/>
  <c r="S1119" i="5"/>
  <c r="AB590" i="5"/>
  <c r="AB618" i="5"/>
  <c r="AB642" i="5"/>
  <c r="AB658" i="5"/>
  <c r="AB665" i="5"/>
  <c r="AB675" i="5"/>
  <c r="AB692" i="5"/>
  <c r="AB714" i="5"/>
  <c r="AB722" i="5"/>
  <c r="AB728" i="5"/>
  <c r="S735" i="5"/>
  <c r="AB736" i="5"/>
  <c r="S742" i="5"/>
  <c r="AB750" i="5"/>
  <c r="S780" i="5"/>
  <c r="AB834" i="5"/>
  <c r="S834" i="5"/>
  <c r="AB846" i="5"/>
  <c r="AB866" i="5"/>
  <c r="S872" i="5"/>
  <c r="AB883" i="5"/>
  <c r="S902" i="5"/>
  <c r="AB1002" i="5"/>
  <c r="S1002" i="5"/>
  <c r="S1100" i="5"/>
  <c r="S1169" i="5"/>
  <c r="AB1169" i="5"/>
  <c r="AB606" i="5"/>
  <c r="AB670" i="5"/>
  <c r="S804" i="5"/>
  <c r="AB812" i="5"/>
  <c r="F19" i="6"/>
  <c r="F22" i="6"/>
  <c r="B22" i="6"/>
  <c r="B32" i="6" s="1"/>
  <c r="G32" i="6" s="1"/>
  <c r="F64" i="6"/>
  <c r="G5" i="6"/>
  <c r="H5" i="6"/>
  <c r="D5" i="6"/>
  <c r="G16" i="6"/>
  <c r="H16" i="6" s="1"/>
  <c r="B19" i="6"/>
  <c r="A38" i="2"/>
  <c r="J4" i="5"/>
  <c r="A55" i="2"/>
  <c r="A73" i="2"/>
  <c r="B9" i="3"/>
  <c r="A3" i="2"/>
  <c r="A20" i="2"/>
  <c r="B17" i="3"/>
  <c r="B25" i="3"/>
  <c r="C20" i="3"/>
  <c r="A75" i="2"/>
  <c r="C25" i="3"/>
  <c r="N4" i="5"/>
  <c r="A43" i="2"/>
  <c r="C3" i="3"/>
  <c r="C19" i="3"/>
  <c r="P4" i="5"/>
  <c r="A45" i="2"/>
  <c r="C4" i="3"/>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1" i="4" s="1"/>
  <c r="A17" i="2"/>
  <c r="A34" i="2"/>
  <c r="A52" i="2"/>
  <c r="A70" i="2"/>
  <c r="C7" i="3"/>
  <c r="C15" i="3"/>
  <c r="C23" i="3"/>
  <c r="C31" i="3"/>
  <c r="B15" i="4"/>
  <c r="A7"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2" i="4" s="1"/>
  <c r="A44"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C5" i="6" s="1"/>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1" i="4" s="1"/>
  <c r="B44" i="4"/>
  <c r="A29" i="6" s="1"/>
  <c r="A4" i="5"/>
  <c r="I4" i="5"/>
  <c r="I14" i="6"/>
  <c r="I15" i="6"/>
  <c r="I16" i="6"/>
  <c r="I17" i="6"/>
  <c r="J24" i="6"/>
  <c r="I25" i="6"/>
  <c r="J36" i="6"/>
  <c r="I37" i="6"/>
  <c r="J44" i="6"/>
  <c r="I45" i="6"/>
  <c r="J52" i="6"/>
  <c r="J62" i="6"/>
  <c r="I63" i="6"/>
  <c r="I64" i="6"/>
  <c r="J65" i="6"/>
  <c r="I66" i="6"/>
  <c r="B61" i="1"/>
  <c r="F4" i="8"/>
  <c r="H4" i="8"/>
  <c r="I4" i="8"/>
  <c r="C4" i="8"/>
  <c r="S65" i="5"/>
  <c r="S41" i="5"/>
  <c r="S210" i="5"/>
  <c r="S125" i="5"/>
  <c r="S283" i="5"/>
  <c r="R987" i="5"/>
  <c r="R983" i="5"/>
  <c r="R872" i="5"/>
  <c r="R967" i="5"/>
  <c r="R829" i="5"/>
  <c r="R1015" i="5"/>
  <c r="R852" i="5"/>
  <c r="R262" i="5"/>
  <c r="R574" i="5"/>
  <c r="R746" i="5"/>
  <c r="R799" i="5"/>
  <c r="R775" i="5"/>
  <c r="R403" i="5"/>
  <c r="R115" i="5"/>
  <c r="R762" i="5"/>
  <c r="R419" i="5"/>
  <c r="R447" i="5"/>
  <c r="R415" i="5"/>
  <c r="R836" i="5"/>
  <c r="R395" i="5"/>
  <c r="R808" i="5"/>
  <c r="R883" i="5"/>
  <c r="R391" i="5"/>
  <c r="R720" i="5"/>
  <c r="R754" i="5"/>
  <c r="R869" i="5"/>
  <c r="R730" i="5"/>
  <c r="R411" i="5"/>
  <c r="R87" i="5"/>
  <c r="R439" i="5"/>
  <c r="R888" i="5"/>
  <c r="R757" i="5"/>
  <c r="R431" i="5"/>
  <c r="R1003" i="5"/>
  <c r="R194" i="5"/>
  <c r="R974" i="5"/>
  <c r="R875" i="5"/>
  <c r="R738" i="5"/>
  <c r="R207" i="5"/>
  <c r="R435" i="5"/>
  <c r="R794" i="5"/>
  <c r="R592" i="5"/>
  <c r="R423" i="5"/>
  <c r="R303" i="5"/>
  <c r="R71" i="5"/>
  <c r="R971" i="5"/>
  <c r="R817" i="5"/>
  <c r="R712" i="5"/>
  <c r="R427" i="5"/>
  <c r="R608" i="5"/>
  <c r="R640" i="5"/>
  <c r="R672" i="5"/>
  <c r="R175" i="5"/>
  <c r="R915" i="5"/>
  <c r="R710" i="5"/>
  <c r="R867" i="5"/>
  <c r="R578" i="5"/>
  <c r="R306" i="5"/>
  <c r="R243" i="5"/>
  <c r="R191" i="5"/>
  <c r="R103" i="5"/>
  <c r="R330" i="5"/>
  <c r="R239" i="5"/>
  <c r="R43" i="5"/>
  <c r="R91" i="5"/>
  <c r="R632" i="5"/>
  <c r="R814" i="5"/>
  <c r="R163" i="5"/>
  <c r="R576" i="5"/>
  <c r="R297" i="5"/>
  <c r="R596" i="5"/>
  <c r="R365" i="5"/>
  <c r="R279" i="5"/>
  <c r="R717" i="5"/>
  <c r="R293" i="5"/>
  <c r="R290" i="5"/>
  <c r="R648" i="5"/>
  <c r="R602" i="5"/>
  <c r="R261" i="5"/>
  <c r="R277" i="5"/>
  <c r="R151" i="5"/>
  <c r="R662" i="5"/>
  <c r="R634" i="5"/>
  <c r="R664" i="5"/>
  <c r="R287" i="5"/>
  <c r="R211" i="5"/>
  <c r="R588" i="5"/>
  <c r="R650" i="5"/>
  <c r="R670" i="5"/>
  <c r="R472" i="5"/>
  <c r="R305" i="5"/>
  <c r="R679" i="5"/>
  <c r="R524" i="5"/>
  <c r="R496" i="5"/>
  <c r="B39" i="6"/>
  <c r="G39" i="6" s="1"/>
  <c r="F24" i="6"/>
  <c r="F49" i="6" s="1"/>
  <c r="B44" i="6"/>
  <c r="G44" i="6" s="1"/>
  <c r="B49" i="6"/>
  <c r="G49" i="6" s="1"/>
  <c r="H49" i="6" s="1"/>
  <c r="D49" i="6" s="1"/>
  <c r="B34" i="6"/>
  <c r="G34" i="6" s="1"/>
  <c r="B29" i="6"/>
  <c r="G29" i="6" s="1"/>
  <c r="B24" i="6"/>
  <c r="G24" i="6" s="1"/>
  <c r="G19" i="6"/>
  <c r="H19" i="6" s="1"/>
  <c r="D19" i="6" s="1"/>
  <c r="R992" i="5"/>
  <c r="R988" i="5"/>
  <c r="R932" i="5"/>
  <c r="R914" i="5"/>
  <c r="R863" i="5"/>
  <c r="R669" i="5"/>
  <c r="R605" i="5"/>
  <c r="R595" i="5"/>
  <c r="R567" i="5"/>
  <c r="R529" i="5"/>
  <c r="R486" i="5"/>
  <c r="R467" i="5"/>
  <c r="R521" i="5"/>
  <c r="R469" i="5"/>
  <c r="R541" i="5"/>
  <c r="R509" i="5"/>
  <c r="R466" i="5"/>
  <c r="R378" i="5"/>
  <c r="R340" i="5"/>
  <c r="R394" i="5"/>
  <c r="R374" i="5"/>
  <c r="R355" i="5"/>
  <c r="R324" i="5"/>
  <c r="R300" i="5"/>
  <c r="R292" i="5"/>
  <c r="R284" i="5"/>
  <c r="R276" i="5"/>
  <c r="R268" i="5"/>
  <c r="R260" i="5"/>
  <c r="R252" i="5"/>
  <c r="R244" i="5"/>
  <c r="R228" i="5"/>
  <c r="R132" i="5"/>
  <c r="R402" i="5"/>
  <c r="R204" i="5"/>
  <c r="R116" i="5"/>
  <c r="R104" i="5"/>
  <c r="R1012" i="5"/>
  <c r="R911" i="5"/>
  <c r="R1004" i="5"/>
  <c r="R895" i="5"/>
  <c r="R858" i="5"/>
  <c r="R823" i="5"/>
  <c r="R868" i="5"/>
  <c r="R907" i="5"/>
  <c r="R601" i="5"/>
  <c r="R577" i="5"/>
  <c r="R534" i="5"/>
  <c r="R538" i="5"/>
  <c r="R506" i="5"/>
  <c r="R398" i="5"/>
  <c r="R362" i="5"/>
  <c r="R184" i="5"/>
  <c r="R220" i="5"/>
  <c r="R176" i="5"/>
  <c r="R927" i="5"/>
  <c r="R972" i="5"/>
  <c r="R930" i="5"/>
  <c r="R837" i="5"/>
  <c r="R657" i="5"/>
  <c r="R675" i="5"/>
  <c r="R659" i="5"/>
  <c r="R643" i="5"/>
  <c r="R627" i="5"/>
  <c r="R611" i="5"/>
  <c r="R960" i="5"/>
  <c r="R884" i="5"/>
  <c r="R677" i="5"/>
  <c r="R645" i="5"/>
  <c r="R518" i="5"/>
  <c r="R493" i="5"/>
  <c r="R442" i="5"/>
  <c r="R410" i="5"/>
  <c r="R216" i="5"/>
  <c r="R120" i="5"/>
  <c r="R140" i="5"/>
  <c r="R192" i="5"/>
  <c r="R989" i="5"/>
  <c r="R866" i="5"/>
  <c r="R859" i="5"/>
  <c r="R980" i="5"/>
  <c r="R879" i="5"/>
  <c r="R653" i="5"/>
  <c r="R621" i="5"/>
  <c r="R575" i="5"/>
  <c r="R545" i="5"/>
  <c r="R473" i="5"/>
  <c r="R517" i="5"/>
  <c r="R475" i="5"/>
  <c r="R525" i="5"/>
  <c r="R477" i="5"/>
  <c r="R585" i="5"/>
  <c r="R346" i="5"/>
  <c r="R366" i="5"/>
  <c r="R390" i="5"/>
  <c r="R386" i="5"/>
  <c r="R367" i="5"/>
  <c r="R296" i="5"/>
  <c r="R288" i="5"/>
  <c r="R280" i="5"/>
  <c r="R272" i="5"/>
  <c r="R264" i="5"/>
  <c r="R256" i="5"/>
  <c r="R248" i="5"/>
  <c r="R240" i="5"/>
  <c r="R232" i="5"/>
  <c r="R224" i="5"/>
  <c r="R382" i="5"/>
  <c r="R359" i="5"/>
  <c r="R196" i="5"/>
  <c r="R208" i="5"/>
  <c r="R144" i="5"/>
  <c r="R916" i="5"/>
  <c r="R956" i="5"/>
  <c r="R871" i="5"/>
  <c r="R874" i="5"/>
  <c r="R853" i="5"/>
  <c r="R625" i="5"/>
  <c r="R687" i="5"/>
  <c r="R667" i="5"/>
  <c r="R651" i="5"/>
  <c r="R635" i="5"/>
  <c r="R603" i="5"/>
  <c r="R565" i="5"/>
  <c r="R501" i="5"/>
  <c r="R557" i="5"/>
  <c r="R462" i="5"/>
  <c r="R460" i="5"/>
  <c r="R375" i="5"/>
  <c r="R124" i="5"/>
  <c r="R841" i="5"/>
  <c r="R579" i="5"/>
  <c r="R561" i="5"/>
  <c r="R549" i="5"/>
  <c r="R489" i="5"/>
  <c r="R434" i="5"/>
  <c r="R426" i="5"/>
  <c r="R370" i="5"/>
  <c r="R358" i="5"/>
  <c r="R996" i="5"/>
  <c r="R952" i="5"/>
  <c r="R928" i="5"/>
  <c r="R892" i="5"/>
  <c r="R847" i="5"/>
  <c r="R839" i="5"/>
  <c r="R845" i="5"/>
  <c r="R970" i="5"/>
  <c r="R811" i="5"/>
  <c r="R918" i="5"/>
  <c r="R833" i="5"/>
  <c r="R641" i="5"/>
  <c r="R671" i="5"/>
  <c r="R647" i="5"/>
  <c r="R639" i="5"/>
  <c r="R631" i="5"/>
  <c r="R623" i="5"/>
  <c r="R615" i="5"/>
  <c r="R607" i="5"/>
  <c r="R599" i="5"/>
  <c r="R513" i="5"/>
  <c r="R554" i="5"/>
  <c r="R581" i="5"/>
  <c r="R505" i="5"/>
  <c r="R597" i="5"/>
  <c r="R354" i="5"/>
  <c r="R172" i="5"/>
  <c r="R160" i="5"/>
  <c r="R180" i="5"/>
  <c r="R200" i="5"/>
  <c r="R308" i="5"/>
  <c r="R100" i="5"/>
  <c r="R188" i="5"/>
  <c r="R923" i="5"/>
  <c r="R854" i="5"/>
  <c r="R613" i="5"/>
  <c r="R497" i="5"/>
  <c r="R418" i="5"/>
  <c r="R406" i="5"/>
  <c r="R148" i="5"/>
  <c r="R984" i="5"/>
  <c r="F39" i="6"/>
  <c r="F65" i="6"/>
  <c r="C2" i="6" s="1"/>
  <c r="X27" i="5"/>
  <c r="X43" i="5"/>
  <c r="X87" i="5"/>
  <c r="X103" i="5"/>
  <c r="X175" i="5"/>
  <c r="X19" i="5"/>
  <c r="X115" i="5"/>
  <c r="AB83"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X189" i="5"/>
  <c r="R265" i="5"/>
  <c r="X265" i="5"/>
  <c r="X314" i="5"/>
  <c r="AB95" i="5"/>
  <c r="AB464" i="5"/>
  <c r="AB837" i="5"/>
  <c r="AB874" i="5"/>
  <c r="AB966"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R7" i="5"/>
  <c r="X7" i="5"/>
  <c r="R8" i="5"/>
  <c r="X8" i="5"/>
  <c r="V209" i="5"/>
  <c r="R379" i="5"/>
  <c r="X379" i="5"/>
  <c r="X423" i="5"/>
  <c r="AB19" i="5"/>
  <c r="AB25" i="5"/>
  <c r="AB27" i="5"/>
  <c r="AB28" i="5"/>
  <c r="AB31" i="5"/>
  <c r="AB33" i="5"/>
  <c r="AB35" i="5"/>
  <c r="AB38" i="5"/>
  <c r="AB39" i="5"/>
  <c r="AB41"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AB116" i="5"/>
  <c r="AB119" i="5"/>
  <c r="AB121" i="5"/>
  <c r="AB123" i="5"/>
  <c r="AB127" i="5"/>
  <c r="AB129" i="5"/>
  <c r="AB131" i="5"/>
  <c r="AB137" i="5"/>
  <c r="AB143" i="5"/>
  <c r="AB145" i="5"/>
  <c r="AB147" i="5"/>
  <c r="AB155" i="5"/>
  <c r="AB159" i="5"/>
  <c r="AB161" i="5"/>
  <c r="AB169" i="5"/>
  <c r="AB171" i="5"/>
  <c r="AB175" i="5"/>
  <c r="AB177" i="5"/>
  <c r="AB179" i="5"/>
  <c r="AB183" i="5"/>
  <c r="AB185" i="5"/>
  <c r="AB187" i="5"/>
  <c r="AB193" i="5"/>
  <c r="AB195" i="5"/>
  <c r="AB197" i="5"/>
  <c r="AB203"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R6" i="5"/>
  <c r="X6" i="5"/>
  <c r="R20" i="5"/>
  <c r="R21" i="5"/>
  <c r="R28" i="5"/>
  <c r="R29" i="5"/>
  <c r="R36" i="5"/>
  <c r="R40" i="5"/>
  <c r="R44" i="5"/>
  <c r="R48" i="5"/>
  <c r="R52" i="5"/>
  <c r="R56" i="5"/>
  <c r="R60" i="5"/>
  <c r="R64" i="5"/>
  <c r="R68" i="5"/>
  <c r="R72" i="5"/>
  <c r="R76" i="5"/>
  <c r="R80" i="5"/>
  <c r="R84" i="5"/>
  <c r="R88" i="5"/>
  <c r="R96" i="5"/>
  <c r="R106" i="5"/>
  <c r="R110" i="5"/>
  <c r="R114" i="5"/>
  <c r="X117" i="5"/>
  <c r="R117" i="5"/>
  <c r="R118" i="5"/>
  <c r="R122" i="5"/>
  <c r="R125" i="5"/>
  <c r="R126" i="5"/>
  <c r="R138" i="5"/>
  <c r="R142" i="5"/>
  <c r="R146" i="5"/>
  <c r="R149" i="5"/>
  <c r="R150" i="5"/>
  <c r="R154" i="5"/>
  <c r="R157" i="5"/>
  <c r="R158" i="5"/>
  <c r="R162" i="5"/>
  <c r="R170" i="5"/>
  <c r="R174" i="5"/>
  <c r="R178" i="5"/>
  <c r="X181" i="5"/>
  <c r="R181" i="5"/>
  <c r="R182" i="5"/>
  <c r="R186" i="5"/>
  <c r="R190" i="5"/>
  <c r="R202" i="5"/>
  <c r="R206" i="5"/>
  <c r="R210" i="5"/>
  <c r="R213" i="5"/>
  <c r="R214" i="5"/>
  <c r="R218" i="5"/>
  <c r="R221" i="5"/>
  <c r="R226" i="5"/>
  <c r="R234" i="5"/>
  <c r="R246" i="5"/>
  <c r="R250" i="5"/>
  <c r="R254" i="5"/>
  <c r="X258" i="5"/>
  <c r="R258" i="5"/>
  <c r="R266" i="5"/>
  <c r="R270" i="5"/>
  <c r="R274" i="5"/>
  <c r="R278" i="5"/>
  <c r="R282" i="5"/>
  <c r="R286" i="5"/>
  <c r="R294" i="5"/>
  <c r="R298" i="5"/>
  <c r="R311" i="5"/>
  <c r="R319" i="5"/>
  <c r="R323" i="5"/>
  <c r="R327" i="5"/>
  <c r="X331" i="5"/>
  <c r="R331" i="5"/>
  <c r="R351" i="5"/>
  <c r="X351" i="5"/>
  <c r="R352" i="5"/>
  <c r="X352" i="5"/>
  <c r="X371" i="5"/>
  <c r="X383" i="5"/>
  <c r="X384" i="5"/>
  <c r="R384" i="5"/>
  <c r="R407" i="5"/>
  <c r="X407" i="5"/>
  <c r="R463" i="5"/>
  <c r="X463" i="5"/>
  <c r="X470" i="5"/>
  <c r="R470" i="5"/>
  <c r="X472" i="5"/>
  <c r="X494" i="5"/>
  <c r="R494" i="5"/>
  <c r="X562" i="5"/>
  <c r="X738" i="5"/>
  <c r="R774" i="5"/>
  <c r="X774" i="5"/>
  <c r="X942" i="5"/>
  <c r="AB6" i="5"/>
  <c r="G68" i="6" s="1"/>
  <c r="S6" i="5"/>
  <c r="AB7" i="5"/>
  <c r="AB8" i="5"/>
  <c r="AB9" i="5"/>
  <c r="AB10" i="5"/>
  <c r="AB11" i="5"/>
  <c r="AB12" i="5"/>
  <c r="AB13" i="5"/>
  <c r="AB14" i="5"/>
  <c r="AB15" i="5"/>
  <c r="S15" i="5"/>
  <c r="AB16" i="5"/>
  <c r="AB17" i="5"/>
  <c r="AB18" i="5"/>
  <c r="AB22" i="5"/>
  <c r="AB24" i="5"/>
  <c r="AB26" i="5"/>
  <c r="AB30" i="5"/>
  <c r="AB32" i="5"/>
  <c r="S37" i="5"/>
  <c r="S66" i="5"/>
  <c r="AB102" i="5"/>
  <c r="AB103" i="5"/>
  <c r="AB106" i="5"/>
  <c r="AB108" i="5"/>
  <c r="AB110" i="5"/>
  <c r="AB112" i="5"/>
  <c r="AB114" i="5"/>
  <c r="AB118" i="5"/>
  <c r="AB122" i="5"/>
  <c r="AB124" i="5"/>
  <c r="AB125" i="5"/>
  <c r="AB126" i="5"/>
  <c r="AB128" i="5"/>
  <c r="AB130" i="5"/>
  <c r="AB132" i="5"/>
  <c r="AB134" i="5"/>
  <c r="AB135" i="5"/>
  <c r="AB138" i="5"/>
  <c r="AB140" i="5"/>
  <c r="AB142" i="5"/>
  <c r="AB144" i="5"/>
  <c r="AB146" i="5"/>
  <c r="AB150" i="5"/>
  <c r="S152" i="5"/>
  <c r="AB154" i="5"/>
  <c r="AB156" i="5"/>
  <c r="AB157" i="5"/>
  <c r="AB158" i="5"/>
  <c r="AB160" i="5"/>
  <c r="AB162" i="5"/>
  <c r="AB164" i="5"/>
  <c r="AB166" i="5"/>
  <c r="AB167" i="5"/>
  <c r="AB170" i="5"/>
  <c r="AB172" i="5"/>
  <c r="AB174" i="5"/>
  <c r="AB176" i="5"/>
  <c r="AB178" i="5"/>
  <c r="AB182" i="5"/>
  <c r="AB186" i="5"/>
  <c r="AB188" i="5"/>
  <c r="AB189" i="5"/>
  <c r="AB192" i="5"/>
  <c r="AB194" i="5"/>
  <c r="AB196" i="5"/>
  <c r="AB198" i="5"/>
  <c r="AB199" i="5"/>
  <c r="AB202" i="5"/>
  <c r="S202" i="5"/>
  <c r="AB204" i="5"/>
  <c r="AB206" i="5"/>
  <c r="AB207" i="5"/>
  <c r="AB210" i="5"/>
  <c r="AB211" i="5"/>
  <c r="AB213" i="5"/>
  <c r="AB214" i="5"/>
  <c r="AB215" i="5"/>
  <c r="AB217" i="5"/>
  <c r="AB218" i="5"/>
  <c r="AB219" i="5"/>
  <c r="AB221" i="5"/>
  <c r="AB222" i="5"/>
  <c r="AB223" i="5"/>
  <c r="AB225" i="5"/>
  <c r="AB226" i="5"/>
  <c r="AB227" i="5"/>
  <c r="AB229" i="5"/>
  <c r="AB230" i="5"/>
  <c r="AB231" i="5"/>
  <c r="AB233" i="5"/>
  <c r="AB234" i="5"/>
  <c r="AB235" i="5"/>
  <c r="AB236" i="5"/>
  <c r="AB237" i="5"/>
  <c r="AB238" i="5"/>
  <c r="AB239" i="5"/>
  <c r="AB241" i="5"/>
  <c r="AB242" i="5"/>
  <c r="AB243" i="5"/>
  <c r="AB245" i="5"/>
  <c r="AB246" i="5"/>
  <c r="AB247" i="5"/>
  <c r="AB249" i="5"/>
  <c r="AB250" i="5"/>
  <c r="AB251" i="5"/>
  <c r="AB253" i="5"/>
  <c r="AB254" i="5"/>
  <c r="AB255" i="5"/>
  <c r="AB256" i="5"/>
  <c r="AB257" i="5"/>
  <c r="AB258" i="5"/>
  <c r="AB261" i="5"/>
  <c r="AB262" i="5"/>
  <c r="AB263" i="5"/>
  <c r="AB265" i="5"/>
  <c r="AB266" i="5"/>
  <c r="AB267" i="5"/>
  <c r="AB269" i="5"/>
  <c r="AB270" i="5"/>
  <c r="AB271" i="5"/>
  <c r="AB272" i="5"/>
  <c r="AB273" i="5"/>
  <c r="AB274" i="5"/>
  <c r="AB275" i="5"/>
  <c r="AB277" i="5"/>
  <c r="AB278" i="5"/>
  <c r="AB279" i="5"/>
  <c r="AB281" i="5"/>
  <c r="AB282" i="5"/>
  <c r="AB283" i="5"/>
  <c r="AB285" i="5"/>
  <c r="AB286" i="5"/>
  <c r="AB288" i="5"/>
  <c r="AB289" i="5"/>
  <c r="AB290" i="5"/>
  <c r="AB291" i="5"/>
  <c r="AB293" i="5"/>
  <c r="AB294" i="5"/>
  <c r="AB295" i="5"/>
  <c r="AB297" i="5"/>
  <c r="AB298" i="5"/>
  <c r="AB299" i="5"/>
  <c r="AB301" i="5"/>
  <c r="AB302" i="5"/>
  <c r="AB304" i="5"/>
  <c r="S305" i="5"/>
  <c r="AB305" i="5"/>
  <c r="S306" i="5"/>
  <c r="AB306" i="5"/>
  <c r="AB307" i="5"/>
  <c r="AB308" i="5"/>
  <c r="AB309" i="5"/>
  <c r="AB310" i="5"/>
  <c r="AB311" i="5"/>
  <c r="AB313" i="5"/>
  <c r="AB314" i="5"/>
  <c r="AB315" i="5"/>
  <c r="AB316" i="5"/>
  <c r="AB317" i="5"/>
  <c r="AB318" i="5"/>
  <c r="AB319" i="5"/>
  <c r="AB321" i="5"/>
  <c r="AB322" i="5"/>
  <c r="AB323" i="5"/>
  <c r="AB324" i="5"/>
  <c r="AB325" i="5"/>
  <c r="AB326" i="5"/>
  <c r="AB327" i="5"/>
  <c r="AB329" i="5"/>
  <c r="AB330" i="5"/>
  <c r="AB331" i="5"/>
  <c r="AB332" i="5"/>
  <c r="AB333" i="5"/>
  <c r="AB334" i="5"/>
  <c r="AB335" i="5"/>
  <c r="AB336" i="5"/>
  <c r="AB337" i="5"/>
  <c r="AB338" i="5"/>
  <c r="S338" i="5"/>
  <c r="AB339" i="5"/>
  <c r="AB340" i="5"/>
  <c r="AB341" i="5"/>
  <c r="AB342" i="5"/>
  <c r="AB343" i="5"/>
  <c r="AB344" i="5"/>
  <c r="AB345" i="5"/>
  <c r="AB346" i="5"/>
  <c r="AB347" i="5"/>
  <c r="AB348" i="5"/>
  <c r="AB349" i="5"/>
  <c r="AB350" i="5"/>
  <c r="AB351" i="5"/>
  <c r="AB352" i="5"/>
  <c r="AB353" i="5"/>
  <c r="AB354" i="5"/>
  <c r="AB355" i="5"/>
  <c r="AB356" i="5"/>
  <c r="AB357" i="5"/>
  <c r="AB359"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4" i="5"/>
  <c r="AB405" i="5"/>
  <c r="AB406" i="5"/>
  <c r="AB407" i="5"/>
  <c r="AB409" i="5"/>
  <c r="AB410" i="5"/>
  <c r="AB413" i="5"/>
  <c r="AB414" i="5"/>
  <c r="AB415" i="5"/>
  <c r="AB416" i="5"/>
  <c r="AB417" i="5"/>
  <c r="AB418" i="5"/>
  <c r="AB421" i="5"/>
  <c r="AB422" i="5"/>
  <c r="AB423" i="5"/>
  <c r="AB424" i="5"/>
  <c r="AB425" i="5"/>
  <c r="AB426" i="5"/>
  <c r="AB430" i="5"/>
  <c r="AB431" i="5"/>
  <c r="AB432" i="5"/>
  <c r="AB433" i="5"/>
  <c r="AB434" i="5"/>
  <c r="AB437" i="5"/>
  <c r="AB438" i="5"/>
  <c r="AB439" i="5"/>
  <c r="AB440" i="5"/>
  <c r="AB441" i="5"/>
  <c r="AB442" i="5"/>
  <c r="AB445" i="5"/>
  <c r="AB446" i="5"/>
  <c r="S446" i="5"/>
  <c r="AB447" i="5"/>
  <c r="AB448" i="5"/>
  <c r="AB449" i="5"/>
  <c r="AB450" i="5"/>
  <c r="S450" i="5"/>
  <c r="AB451" i="5"/>
  <c r="AB453" i="5"/>
  <c r="AB454" i="5"/>
  <c r="AB455" i="5"/>
  <c r="AB457" i="5"/>
  <c r="AB458" i="5"/>
  <c r="AB459" i="5"/>
  <c r="AB460" i="5"/>
  <c r="AB461" i="5"/>
  <c r="AB462" i="5"/>
  <c r="AB463"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S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S581" i="5"/>
  <c r="AB582" i="5"/>
  <c r="S582" i="5"/>
  <c r="S583" i="5"/>
  <c r="AB583" i="5"/>
  <c r="AB584" i="5"/>
  <c r="AB585" i="5"/>
  <c r="AB586" i="5"/>
  <c r="AB587" i="5"/>
  <c r="AB588" i="5"/>
  <c r="AB589" i="5"/>
  <c r="AB591" i="5"/>
  <c r="AB592" i="5"/>
  <c r="AB593" i="5"/>
  <c r="AB594" i="5"/>
  <c r="AB595" i="5"/>
  <c r="AB596" i="5"/>
  <c r="AB597" i="5"/>
  <c r="AB598" i="5"/>
  <c r="AB599" i="5"/>
  <c r="AB600" i="5"/>
  <c r="AB601" i="5"/>
  <c r="AB603" i="5"/>
  <c r="AB604" i="5"/>
  <c r="AB607" i="5"/>
  <c r="AB608" i="5"/>
  <c r="AB609" i="5"/>
  <c r="AB610" i="5"/>
  <c r="AB611" i="5"/>
  <c r="AB612" i="5"/>
  <c r="AB613" i="5"/>
  <c r="AB614" i="5"/>
  <c r="AB615" i="5"/>
  <c r="AB616" i="5"/>
  <c r="AB617" i="5"/>
  <c r="AB619" i="5"/>
  <c r="AB620" i="5"/>
  <c r="AB621" i="5"/>
  <c r="AB622" i="5"/>
  <c r="AB623" i="5"/>
  <c r="AB624" i="5"/>
  <c r="AB626" i="5"/>
  <c r="AB627" i="5"/>
  <c r="AB628" i="5"/>
  <c r="AB630" i="5"/>
  <c r="AB631" i="5"/>
  <c r="AB632" i="5"/>
  <c r="AB633" i="5"/>
  <c r="AB635" i="5"/>
  <c r="AB636" i="5"/>
  <c r="AB638" i="5"/>
  <c r="AB639" i="5"/>
  <c r="AB640" i="5"/>
  <c r="AB641" i="5"/>
  <c r="AB643" i="5"/>
  <c r="AB644" i="5"/>
  <c r="AB645" i="5"/>
  <c r="AB646" i="5"/>
  <c r="AB647" i="5"/>
  <c r="AB648" i="5"/>
  <c r="AB649" i="5"/>
  <c r="AB651" i="5"/>
  <c r="AB652" i="5"/>
  <c r="AB654" i="5"/>
  <c r="AB655" i="5"/>
  <c r="AB656" i="5"/>
  <c r="AB659" i="5"/>
  <c r="AB660" i="5"/>
  <c r="AB661" i="5"/>
  <c r="AB662" i="5"/>
  <c r="AB664" i="5"/>
  <c r="AB666" i="5"/>
  <c r="AB667" i="5"/>
  <c r="AB668" i="5"/>
  <c r="AB669" i="5"/>
  <c r="AB671" i="5"/>
  <c r="AB672" i="5"/>
  <c r="AB673" i="5"/>
  <c r="AB674" i="5"/>
  <c r="AB676" i="5"/>
  <c r="AB677" i="5"/>
  <c r="AB678" i="5"/>
  <c r="AB680" i="5"/>
  <c r="AB681" i="5"/>
  <c r="AB682" i="5"/>
  <c r="AB683" i="5"/>
  <c r="AB684" i="5"/>
  <c r="AB685" i="5"/>
  <c r="AB686" i="5"/>
  <c r="AB687" i="5"/>
  <c r="AB688" i="5"/>
  <c r="AB689" i="5"/>
  <c r="AB690" i="5"/>
  <c r="AB691" i="5"/>
  <c r="AB693" i="5"/>
  <c r="AB694" i="5"/>
  <c r="AB696" i="5"/>
  <c r="AB697" i="5"/>
  <c r="AB698" i="5"/>
  <c r="AB699" i="5"/>
  <c r="AB700" i="5"/>
  <c r="AB701" i="5"/>
  <c r="AB702" i="5"/>
  <c r="AB703" i="5"/>
  <c r="AB704" i="5"/>
  <c r="AB705" i="5"/>
  <c r="AB706" i="5"/>
  <c r="AB707" i="5"/>
  <c r="AB708" i="5"/>
  <c r="AB710" i="5"/>
  <c r="AB711" i="5"/>
  <c r="AB712" i="5"/>
  <c r="AB713" i="5"/>
  <c r="AB715" i="5"/>
  <c r="AB716" i="5"/>
  <c r="AB718" i="5"/>
  <c r="AB719" i="5"/>
  <c r="AB720" i="5"/>
  <c r="AB721" i="5"/>
  <c r="AB723" i="5"/>
  <c r="AB724" i="5"/>
  <c r="AB725"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R1016" i="5"/>
  <c r="X1016" i="5"/>
  <c r="R1017" i="5"/>
  <c r="X1017" i="5"/>
  <c r="R1018" i="5"/>
  <c r="X1018" i="5"/>
  <c r="R1019" i="5"/>
  <c r="X1019" i="5"/>
  <c r="R1020" i="5"/>
  <c r="X1020" i="5"/>
  <c r="R1021" i="5"/>
  <c r="X1021" i="5"/>
  <c r="R1022" i="5"/>
  <c r="X1022" i="5"/>
  <c r="R1023" i="5"/>
  <c r="X1023" i="5"/>
  <c r="R1024" i="5"/>
  <c r="X1024" i="5"/>
  <c r="R1025" i="5"/>
  <c r="X1025" i="5"/>
  <c r="R1026" i="5"/>
  <c r="X1026" i="5"/>
  <c r="R1027" i="5"/>
  <c r="X1027" i="5"/>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R10" i="5"/>
  <c r="R11" i="5"/>
  <c r="R12" i="5"/>
  <c r="R13" i="5"/>
  <c r="R14" i="5"/>
  <c r="R15" i="5"/>
  <c r="R16" i="5"/>
  <c r="R17" i="5"/>
  <c r="R18" i="5"/>
  <c r="R19" i="5"/>
  <c r="R22" i="5"/>
  <c r="R23" i="5"/>
  <c r="R24" i="5"/>
  <c r="R25" i="5"/>
  <c r="R26" i="5"/>
  <c r="R27" i="5"/>
  <c r="R30" i="5"/>
  <c r="R31" i="5"/>
  <c r="R32" i="5"/>
  <c r="R33" i="5"/>
  <c r="R34" i="5"/>
  <c r="R35" i="5"/>
  <c r="R37" i="5"/>
  <c r="R38" i="5"/>
  <c r="R39" i="5"/>
  <c r="R41" i="5"/>
  <c r="R42" i="5"/>
  <c r="R45" i="5"/>
  <c r="R46" i="5"/>
  <c r="R47" i="5"/>
  <c r="X49" i="5"/>
  <c r="R49" i="5"/>
  <c r="R50" i="5"/>
  <c r="R51" i="5"/>
  <c r="R53" i="5"/>
  <c r="R54" i="5"/>
  <c r="R55" i="5"/>
  <c r="R57" i="5"/>
  <c r="R58" i="5"/>
  <c r="R59" i="5"/>
  <c r="X61" i="5"/>
  <c r="R61" i="5"/>
  <c r="R62" i="5"/>
  <c r="X62" i="5"/>
  <c r="R63" i="5"/>
  <c r="R65" i="5"/>
  <c r="R66" i="5"/>
  <c r="R67" i="5"/>
  <c r="R69" i="5"/>
  <c r="R70" i="5"/>
  <c r="R73" i="5"/>
  <c r="R74" i="5"/>
  <c r="R75" i="5"/>
  <c r="R77" i="5"/>
  <c r="R78" i="5"/>
  <c r="X78" i="5"/>
  <c r="R79" i="5"/>
  <c r="R81" i="5"/>
  <c r="R82" i="5"/>
  <c r="R83" i="5"/>
  <c r="R85" i="5"/>
  <c r="R86" i="5"/>
  <c r="R89" i="5"/>
  <c r="R90" i="5"/>
  <c r="X92" i="5"/>
  <c r="R92" i="5"/>
  <c r="R93" i="5"/>
  <c r="X93" i="5"/>
  <c r="R94" i="5"/>
  <c r="R95" i="5"/>
  <c r="R97" i="5"/>
  <c r="R98" i="5"/>
  <c r="R99" i="5"/>
  <c r="R101" i="5"/>
  <c r="R102" i="5"/>
  <c r="R105" i="5"/>
  <c r="R107" i="5"/>
  <c r="R108" i="5"/>
  <c r="X108" i="5"/>
  <c r="R109" i="5"/>
  <c r="R111" i="5"/>
  <c r="R112" i="5"/>
  <c r="R113" i="5"/>
  <c r="X118" i="5"/>
  <c r="R119" i="5"/>
  <c r="R121" i="5"/>
  <c r="X121" i="5"/>
  <c r="X122" i="5"/>
  <c r="R123" i="5"/>
  <c r="R127" i="5"/>
  <c r="R128" i="5"/>
  <c r="R129" i="5"/>
  <c r="R131" i="5"/>
  <c r="R133" i="5"/>
  <c r="X133" i="5"/>
  <c r="R134" i="5"/>
  <c r="R135" i="5"/>
  <c r="R136" i="5"/>
  <c r="R137" i="5"/>
  <c r="R139" i="5"/>
  <c r="R141" i="5"/>
  <c r="R143" i="5"/>
  <c r="R145" i="5"/>
  <c r="R147" i="5"/>
  <c r="R152" i="5"/>
  <c r="X152" i="5"/>
  <c r="R153" i="5"/>
  <c r="X153" i="5"/>
  <c r="R155" i="5"/>
  <c r="R159" i="5"/>
  <c r="R161" i="5"/>
  <c r="X161" i="5"/>
  <c r="R164" i="5"/>
  <c r="R165" i="5"/>
  <c r="R166" i="5"/>
  <c r="R167" i="5"/>
  <c r="R168" i="5"/>
  <c r="R169" i="5"/>
  <c r="X169" i="5"/>
  <c r="X170" i="5"/>
  <c r="R171" i="5"/>
  <c r="R173" i="5"/>
  <c r="R177" i="5"/>
  <c r="X182" i="5"/>
  <c r="R183" i="5"/>
  <c r="R185" i="5"/>
  <c r="X190" i="5"/>
  <c r="X191" i="5"/>
  <c r="X193" i="5"/>
  <c r="R193" i="5"/>
  <c r="X194" i="5"/>
  <c r="X195" i="5"/>
  <c r="R195" i="5"/>
  <c r="X197" i="5"/>
  <c r="R198" i="5"/>
  <c r="X198" i="5"/>
  <c r="R199" i="5"/>
  <c r="X199" i="5"/>
  <c r="R201" i="5"/>
  <c r="R203" i="5"/>
  <c r="R205" i="5"/>
  <c r="X212" i="5"/>
  <c r="R212" i="5"/>
  <c r="X213" i="5"/>
  <c r="X214" i="5"/>
  <c r="R217" i="5"/>
  <c r="R219" i="5"/>
  <c r="R223" i="5"/>
  <c r="R225" i="5"/>
  <c r="R227" i="5"/>
  <c r="R230" i="5"/>
  <c r="R231" i="5"/>
  <c r="R233" i="5"/>
  <c r="R235" i="5"/>
  <c r="R237" i="5"/>
  <c r="R241" i="5"/>
  <c r="R245" i="5"/>
  <c r="R247" i="5"/>
  <c r="R249" i="5"/>
  <c r="R253" i="5"/>
  <c r="R255" i="5"/>
  <c r="X257" i="5"/>
  <c r="R259" i="5"/>
  <c r="X261" i="5"/>
  <c r="X262" i="5"/>
  <c r="R263" i="5"/>
  <c r="R267" i="5"/>
  <c r="R269" i="5"/>
  <c r="R271" i="5"/>
  <c r="R273" i="5"/>
  <c r="X275" i="5"/>
  <c r="R275" i="5"/>
  <c r="R283" i="5"/>
  <c r="R285" i="5"/>
  <c r="R289" i="5"/>
  <c r="X289" i="5"/>
  <c r="R291" i="5"/>
  <c r="R295" i="5"/>
  <c r="R299" i="5"/>
  <c r="R301" i="5"/>
  <c r="X301" i="5"/>
  <c r="X302" i="5"/>
  <c r="R302" i="5"/>
  <c r="R304" i="5"/>
  <c r="R309" i="5"/>
  <c r="R310" i="5"/>
  <c r="R313" i="5"/>
  <c r="X315" i="5"/>
  <c r="R315" i="5"/>
  <c r="R317" i="5"/>
  <c r="R318" i="5"/>
  <c r="R321" i="5"/>
  <c r="X321" i="5"/>
  <c r="R322" i="5"/>
  <c r="R325" i="5"/>
  <c r="R326" i="5"/>
  <c r="R329" i="5"/>
  <c r="R332" i="5"/>
  <c r="X332" i="5"/>
  <c r="R333" i="5"/>
  <c r="R336" i="5"/>
  <c r="R337" i="5"/>
  <c r="R338" i="5"/>
  <c r="R339" i="5"/>
  <c r="R341" i="5"/>
  <c r="R343" i="5"/>
  <c r="R344" i="5"/>
  <c r="R345" i="5"/>
  <c r="R347" i="5"/>
  <c r="R348" i="5"/>
  <c r="R350" i="5"/>
  <c r="R353" i="5"/>
  <c r="R356" i="5"/>
  <c r="R360" i="5"/>
  <c r="R361" i="5"/>
  <c r="R363" i="5"/>
  <c r="R368" i="5"/>
  <c r="R369" i="5"/>
  <c r="R372" i="5"/>
  <c r="R373" i="5"/>
  <c r="R376" i="5"/>
  <c r="X377" i="5"/>
  <c r="R377" i="5"/>
  <c r="R381" i="5"/>
  <c r="R385" i="5"/>
  <c r="R387" i="5"/>
  <c r="X388" i="5"/>
  <c r="X389" i="5"/>
  <c r="R389" i="5"/>
  <c r="X392" i="5"/>
  <c r="R392" i="5"/>
  <c r="R393" i="5"/>
  <c r="X393" i="5"/>
  <c r="R396" i="5"/>
  <c r="X399" i="5"/>
  <c r="R399" i="5"/>
  <c r="R400" i="5"/>
  <c r="R401" i="5"/>
  <c r="R405" i="5"/>
  <c r="R408" i="5"/>
  <c r="R409" i="5"/>
  <c r="R413" i="5"/>
  <c r="X414" i="5"/>
  <c r="R414" i="5"/>
  <c r="X415" i="5"/>
  <c r="R416" i="5"/>
  <c r="X416" i="5"/>
  <c r="R417" i="5"/>
  <c r="R421" i="5"/>
  <c r="X421" i="5"/>
  <c r="X422" i="5"/>
  <c r="R422" i="5"/>
  <c r="R424" i="5"/>
  <c r="R425" i="5"/>
  <c r="R428" i="5"/>
  <c r="R430" i="5"/>
  <c r="R432" i="5"/>
  <c r="R433" i="5"/>
  <c r="R437" i="5"/>
  <c r="R438" i="5"/>
  <c r="R440" i="5"/>
  <c r="R441" i="5"/>
  <c r="R444" i="5"/>
  <c r="R445" i="5"/>
  <c r="R446" i="5"/>
  <c r="R448" i="5"/>
  <c r="R449" i="5"/>
  <c r="R451" i="5"/>
  <c r="R452" i="5"/>
  <c r="R453" i="5"/>
  <c r="R454" i="5"/>
  <c r="R455" i="5"/>
  <c r="R456" i="5"/>
  <c r="R459" i="5"/>
  <c r="X459" i="5"/>
  <c r="R461" i="5"/>
  <c r="X461" i="5"/>
  <c r="R464" i="5"/>
  <c r="R468" i="5"/>
  <c r="R471" i="5"/>
  <c r="X471" i="5"/>
  <c r="R476" i="5"/>
  <c r="X476" i="5"/>
  <c r="X478" i="5"/>
  <c r="R478" i="5"/>
  <c r="R479" i="5"/>
  <c r="X479" i="5"/>
  <c r="R480" i="5"/>
  <c r="X480" i="5"/>
  <c r="R481" i="5"/>
  <c r="R482" i="5"/>
  <c r="R483" i="5"/>
  <c r="R484" i="5"/>
  <c r="X485" i="5"/>
  <c r="R485" i="5"/>
  <c r="R487" i="5"/>
  <c r="R488" i="5"/>
  <c r="R491" i="5"/>
  <c r="R492" i="5"/>
  <c r="R495" i="5"/>
  <c r="R499" i="5"/>
  <c r="X499" i="5"/>
  <c r="R500" i="5"/>
  <c r="X500" i="5"/>
  <c r="X503" i="5"/>
  <c r="R503" i="5"/>
  <c r="X504" i="5"/>
  <c r="R504" i="5"/>
  <c r="R508" i="5"/>
  <c r="R510" i="5"/>
  <c r="R511" i="5"/>
  <c r="R512" i="5"/>
  <c r="X515" i="5"/>
  <c r="R515" i="5"/>
  <c r="X516" i="5"/>
  <c r="R516" i="5"/>
  <c r="R519" i="5"/>
  <c r="R520" i="5"/>
  <c r="X520" i="5"/>
  <c r="R523" i="5"/>
  <c r="X523" i="5"/>
  <c r="R526" i="5"/>
  <c r="R527" i="5"/>
  <c r="R528" i="5"/>
  <c r="R531" i="5"/>
  <c r="R532" i="5"/>
  <c r="R533" i="5"/>
  <c r="R535" i="5"/>
  <c r="R536" i="5"/>
  <c r="R539" i="5"/>
  <c r="R540" i="5"/>
  <c r="R542" i="5"/>
  <c r="R543" i="5"/>
  <c r="R546" i="5"/>
  <c r="R547" i="5"/>
  <c r="X547" i="5"/>
  <c r="X548" i="5"/>
  <c r="R548" i="5"/>
  <c r="X550" i="5"/>
  <c r="R550" i="5"/>
  <c r="R551" i="5"/>
  <c r="X551" i="5"/>
  <c r="X552" i="5"/>
  <c r="R552" i="5"/>
  <c r="R553" i="5"/>
  <c r="R555" i="5"/>
  <c r="X556" i="5"/>
  <c r="R556" i="5"/>
  <c r="X558" i="5"/>
  <c r="R558" i="5"/>
  <c r="R559" i="5"/>
  <c r="X559" i="5"/>
  <c r="X560" i="5"/>
  <c r="R560" i="5"/>
  <c r="X563" i="5"/>
  <c r="R564" i="5"/>
  <c r="X564" i="5"/>
  <c r="X566" i="5"/>
  <c r="R566" i="5"/>
  <c r="R568" i="5"/>
  <c r="X568" i="5"/>
  <c r="R569" i="5"/>
  <c r="X569" i="5"/>
  <c r="R570" i="5"/>
  <c r="X571" i="5"/>
  <c r="R571" i="5"/>
  <c r="R572" i="5"/>
  <c r="X573" i="5"/>
  <c r="X574" i="5"/>
  <c r="X576" i="5"/>
  <c r="X582" i="5"/>
  <c r="R582" i="5"/>
  <c r="R584" i="5"/>
  <c r="X584" i="5"/>
  <c r="R586" i="5"/>
  <c r="X586" i="5"/>
  <c r="X587" i="5"/>
  <c r="R587" i="5"/>
  <c r="R589" i="5"/>
  <c r="X589" i="5"/>
  <c r="X590" i="5"/>
  <c r="R590" i="5"/>
  <c r="X592" i="5"/>
  <c r="X593" i="5"/>
  <c r="R593" i="5"/>
  <c r="X594" i="5"/>
  <c r="R594" i="5"/>
  <c r="R598" i="5"/>
  <c r="X598" i="5"/>
  <c r="X600" i="5"/>
  <c r="R604" i="5"/>
  <c r="X604" i="5"/>
  <c r="R606" i="5"/>
  <c r="X606" i="5"/>
  <c r="R610" i="5"/>
  <c r="X610" i="5"/>
  <c r="X612" i="5"/>
  <c r="R612" i="5"/>
  <c r="X614" i="5"/>
  <c r="R614" i="5"/>
  <c r="R616" i="5"/>
  <c r="X616" i="5"/>
  <c r="X617" i="5"/>
  <c r="R617" i="5"/>
  <c r="X618" i="5"/>
  <c r="R620" i="5"/>
  <c r="X620" i="5"/>
  <c r="X622" i="5"/>
  <c r="R622" i="5"/>
  <c r="R624" i="5"/>
  <c r="X624" i="5"/>
  <c r="X626" i="5"/>
  <c r="R626" i="5"/>
  <c r="X628" i="5"/>
  <c r="R629" i="5"/>
  <c r="X629" i="5"/>
  <c r="R630" i="5"/>
  <c r="X630" i="5"/>
  <c r="X632" i="5"/>
  <c r="X636" i="5"/>
  <c r="R636" i="5"/>
  <c r="X638" i="5"/>
  <c r="R638" i="5"/>
  <c r="R642" i="5"/>
  <c r="X642" i="5"/>
  <c r="R644" i="5"/>
  <c r="X644" i="5"/>
  <c r="X646" i="5"/>
  <c r="X649" i="5"/>
  <c r="R649" i="5"/>
  <c r="X652" i="5"/>
  <c r="R652" i="5"/>
  <c r="X654" i="5"/>
  <c r="R656" i="5"/>
  <c r="X656" i="5"/>
  <c r="R658" i="5"/>
  <c r="X658" i="5"/>
  <c r="X660" i="5"/>
  <c r="R660" i="5"/>
  <c r="R661" i="5"/>
  <c r="X661" i="5"/>
  <c r="X662" i="5"/>
  <c r="X664" i="5"/>
  <c r="R666" i="5"/>
  <c r="X666" i="5"/>
  <c r="R668" i="5"/>
  <c r="X668" i="5"/>
  <c r="X672" i="5"/>
  <c r="X674" i="5"/>
  <c r="R674" i="5"/>
  <c r="R676" i="5"/>
  <c r="X676" i="5"/>
  <c r="X678" i="5"/>
  <c r="R678" i="5"/>
  <c r="R680" i="5"/>
  <c r="X680" i="5"/>
  <c r="R681" i="5"/>
  <c r="X681" i="5"/>
  <c r="X682" i="5"/>
  <c r="R682" i="5"/>
  <c r="X683" i="5"/>
  <c r="R685" i="5"/>
  <c r="X685" i="5"/>
  <c r="R686" i="5"/>
  <c r="X686" i="5"/>
  <c r="R688" i="5"/>
  <c r="R689" i="5"/>
  <c r="X689" i="5"/>
  <c r="R690" i="5"/>
  <c r="X690" i="5"/>
  <c r="X691" i="5"/>
  <c r="R691" i="5"/>
  <c r="R692" i="5"/>
  <c r="X692" i="5"/>
  <c r="X693" i="5"/>
  <c r="R693" i="5"/>
  <c r="X694" i="5"/>
  <c r="R694" i="5"/>
  <c r="R696" i="5"/>
  <c r="X696" i="5"/>
  <c r="X697" i="5"/>
  <c r="R697" i="5"/>
  <c r="X698" i="5"/>
  <c r="R698" i="5"/>
  <c r="R699" i="5"/>
  <c r="X699" i="5"/>
  <c r="R700" i="5"/>
  <c r="X700" i="5"/>
  <c r="X701" i="5"/>
  <c r="R701" i="5"/>
  <c r="X702" i="5"/>
  <c r="R702" i="5"/>
  <c r="R703" i="5"/>
  <c r="X704" i="5"/>
  <c r="R704" i="5"/>
  <c r="X705" i="5"/>
  <c r="R705" i="5"/>
  <c r="R707" i="5"/>
  <c r="X707" i="5"/>
  <c r="R708" i="5"/>
  <c r="X709" i="5"/>
  <c r="R709" i="5"/>
  <c r="X710" i="5"/>
  <c r="R711" i="5"/>
  <c r="X711" i="5"/>
  <c r="X712" i="5"/>
  <c r="X713" i="5"/>
  <c r="R713" i="5"/>
  <c r="R714" i="5"/>
  <c r="X714" i="5"/>
  <c r="X715" i="5"/>
  <c r="R715" i="5"/>
  <c r="X716" i="5"/>
  <c r="R716" i="5"/>
  <c r="X718" i="5"/>
  <c r="R719" i="5"/>
  <c r="X719" i="5"/>
  <c r="X720" i="5"/>
  <c r="X721" i="5"/>
  <c r="R721" i="5"/>
  <c r="X722" i="5"/>
  <c r="R722" i="5"/>
  <c r="X723" i="5"/>
  <c r="R723" i="5"/>
  <c r="X724" i="5"/>
  <c r="R724" i="5"/>
  <c r="R725" i="5"/>
  <c r="X725" i="5"/>
  <c r="R726" i="5"/>
  <c r="X726" i="5"/>
  <c r="X727" i="5"/>
  <c r="R727" i="5"/>
  <c r="R728" i="5"/>
  <c r="X728" i="5"/>
  <c r="X729" i="5"/>
  <c r="R729" i="5"/>
  <c r="X730" i="5"/>
  <c r="X731" i="5"/>
  <c r="X732" i="5"/>
  <c r="X733" i="5"/>
  <c r="R733" i="5"/>
  <c r="X734" i="5"/>
  <c r="R734" i="5"/>
  <c r="X735" i="5"/>
  <c r="R735" i="5"/>
  <c r="X736" i="5"/>
  <c r="R736" i="5"/>
  <c r="X737" i="5"/>
  <c r="R737" i="5"/>
  <c r="X739" i="5"/>
  <c r="R739" i="5"/>
  <c r="X740" i="5"/>
  <c r="R740" i="5"/>
  <c r="X741" i="5"/>
  <c r="R741" i="5"/>
  <c r="R742" i="5"/>
  <c r="X743" i="5"/>
  <c r="R743" i="5"/>
  <c r="X744" i="5"/>
  <c r="X745" i="5"/>
  <c r="X746" i="5"/>
  <c r="R747" i="5"/>
  <c r="X747" i="5"/>
  <c r="X748" i="5"/>
  <c r="R748" i="5"/>
  <c r="R750" i="5"/>
  <c r="X750" i="5"/>
  <c r="R751" i="5"/>
  <c r="X751" i="5"/>
  <c r="R752" i="5"/>
  <c r="X752" i="5"/>
  <c r="R753" i="5"/>
  <c r="X753" i="5"/>
  <c r="R755" i="5"/>
  <c r="X755" i="5"/>
  <c r="X756" i="5"/>
  <c r="X757" i="5"/>
  <c r="X758" i="5"/>
  <c r="R758" i="5"/>
  <c r="R759" i="5"/>
  <c r="X759" i="5"/>
  <c r="X760" i="5"/>
  <c r="R760" i="5"/>
  <c r="X761" i="5"/>
  <c r="R761" i="5"/>
  <c r="R763" i="5"/>
  <c r="X763" i="5"/>
  <c r="X764" i="5"/>
  <c r="R764" i="5"/>
  <c r="R765" i="5"/>
  <c r="X765" i="5"/>
  <c r="R766" i="5"/>
  <c r="X766" i="5"/>
  <c r="R767" i="5"/>
  <c r="X767" i="5"/>
  <c r="X768" i="5"/>
  <c r="R768" i="5"/>
  <c r="R769" i="5"/>
  <c r="X769" i="5"/>
  <c r="X770" i="5"/>
  <c r="R771" i="5"/>
  <c r="X771" i="5"/>
  <c r="R772" i="5"/>
  <c r="X772" i="5"/>
  <c r="R773" i="5"/>
  <c r="X773" i="5"/>
  <c r="R776" i="5"/>
  <c r="X776" i="5"/>
  <c r="R777" i="5"/>
  <c r="X777" i="5"/>
  <c r="R778" i="5"/>
  <c r="X778" i="5"/>
  <c r="X779" i="5"/>
  <c r="R779" i="5"/>
  <c r="R780" i="5"/>
  <c r="X780" i="5"/>
  <c r="R781" i="5"/>
  <c r="X781" i="5"/>
  <c r="X782" i="5"/>
  <c r="X783" i="5"/>
  <c r="R784" i="5"/>
  <c r="X784" i="5"/>
  <c r="R785" i="5"/>
  <c r="X785" i="5"/>
  <c r="X786" i="5"/>
  <c r="R786" i="5"/>
  <c r="R787" i="5"/>
  <c r="X787" i="5"/>
  <c r="X788" i="5"/>
  <c r="R788" i="5"/>
  <c r="X789" i="5"/>
  <c r="R789" i="5"/>
  <c r="R790" i="5"/>
  <c r="X790" i="5"/>
  <c r="R791" i="5"/>
  <c r="X791" i="5"/>
  <c r="R792" i="5"/>
  <c r="X792" i="5"/>
  <c r="X793" i="5"/>
  <c r="R793" i="5"/>
  <c r="R796" i="5"/>
  <c r="X796" i="5"/>
  <c r="R797" i="5"/>
  <c r="X797" i="5"/>
  <c r="X798" i="5"/>
  <c r="R798" i="5"/>
  <c r="X799" i="5"/>
  <c r="X800" i="5"/>
  <c r="R800" i="5"/>
  <c r="X801" i="5"/>
  <c r="R801" i="5"/>
  <c r="R802" i="5"/>
  <c r="X802" i="5"/>
  <c r="X803" i="5"/>
  <c r="R803" i="5"/>
  <c r="X804" i="5"/>
  <c r="R804" i="5"/>
  <c r="R805" i="5"/>
  <c r="X805" i="5"/>
  <c r="X806" i="5"/>
  <c r="R806" i="5"/>
  <c r="R807" i="5"/>
  <c r="X807" i="5"/>
  <c r="R809" i="5"/>
  <c r="X809" i="5"/>
  <c r="X810" i="5"/>
  <c r="R810" i="5"/>
  <c r="X812" i="5"/>
  <c r="R812" i="5"/>
  <c r="R813" i="5"/>
  <c r="X813" i="5"/>
  <c r="R815" i="5"/>
  <c r="X815" i="5"/>
  <c r="X816" i="5"/>
  <c r="R816" i="5"/>
  <c r="R819" i="5"/>
  <c r="X819" i="5"/>
  <c r="R820" i="5"/>
  <c r="X820" i="5"/>
  <c r="R821" i="5"/>
  <c r="X821" i="5"/>
  <c r="R822" i="5"/>
  <c r="X824" i="5"/>
  <c r="R824" i="5"/>
  <c r="R825" i="5"/>
  <c r="X825" i="5"/>
  <c r="R826" i="5"/>
  <c r="X827" i="5"/>
  <c r="R827" i="5"/>
  <c r="R828" i="5"/>
  <c r="X828" i="5"/>
  <c r="X829" i="5"/>
  <c r="X830" i="5"/>
  <c r="R831" i="5"/>
  <c r="X831" i="5"/>
  <c r="X832" i="5"/>
  <c r="R832" i="5"/>
  <c r="R834" i="5"/>
  <c r="X834" i="5"/>
  <c r="R835" i="5"/>
  <c r="X835" i="5"/>
  <c r="X838" i="5"/>
  <c r="R838" i="5"/>
  <c r="X842" i="5"/>
  <c r="R842" i="5"/>
  <c r="R843" i="5"/>
  <c r="X843" i="5"/>
  <c r="R844" i="5"/>
  <c r="X844" i="5"/>
  <c r="R846" i="5"/>
  <c r="X846" i="5"/>
  <c r="X848" i="5"/>
  <c r="R848" i="5"/>
  <c r="X849" i="5"/>
  <c r="R849" i="5"/>
  <c r="X850" i="5"/>
  <c r="R851" i="5"/>
  <c r="X851" i="5"/>
  <c r="X852" i="5"/>
  <c r="X855" i="5"/>
  <c r="R855" i="5"/>
  <c r="X856" i="5"/>
  <c r="R856" i="5"/>
  <c r="X857" i="5"/>
  <c r="R857" i="5"/>
  <c r="X860" i="5"/>
  <c r="X861" i="5"/>
  <c r="R861" i="5"/>
  <c r="X862" i="5"/>
  <c r="R862" i="5"/>
  <c r="X864" i="5"/>
  <c r="R864" i="5"/>
  <c r="X865" i="5"/>
  <c r="R865" i="5"/>
  <c r="X867" i="5"/>
  <c r="X869" i="5"/>
  <c r="X872" i="5"/>
  <c r="X873" i="5"/>
  <c r="R873" i="5"/>
  <c r="R876" i="5"/>
  <c r="X876" i="5"/>
  <c r="R877" i="5"/>
  <c r="X877" i="5"/>
  <c r="R878" i="5"/>
  <c r="X878" i="5"/>
  <c r="X880" i="5"/>
  <c r="X881" i="5"/>
  <c r="R881" i="5"/>
  <c r="R882" i="5"/>
  <c r="X885" i="5"/>
  <c r="R885" i="5"/>
  <c r="X886" i="5"/>
  <c r="R886" i="5"/>
  <c r="R887" i="5"/>
  <c r="R889" i="5"/>
  <c r="X889" i="5"/>
  <c r="X890" i="5"/>
  <c r="R890" i="5"/>
  <c r="X891" i="5"/>
  <c r="R893" i="5"/>
  <c r="X893" i="5"/>
  <c r="X894" i="5"/>
  <c r="R894" i="5"/>
  <c r="X896" i="5"/>
  <c r="R896" i="5"/>
  <c r="X897" i="5"/>
  <c r="R897" i="5"/>
  <c r="R898" i="5"/>
  <c r="X898" i="5"/>
  <c r="X899" i="5"/>
  <c r="R899" i="5"/>
  <c r="R901" i="5"/>
  <c r="X901" i="5"/>
  <c r="R902" i="5"/>
  <c r="X902" i="5"/>
  <c r="R903" i="5"/>
  <c r="X903" i="5"/>
  <c r="R904" i="5"/>
  <c r="X904" i="5"/>
  <c r="X905" i="5"/>
  <c r="R905" i="5"/>
  <c r="R906" i="5"/>
  <c r="X906" i="5"/>
  <c r="X908" i="5"/>
  <c r="R908" i="5"/>
  <c r="X909" i="5"/>
  <c r="R909" i="5"/>
  <c r="R910" i="5"/>
  <c r="X910" i="5"/>
  <c r="R913" i="5"/>
  <c r="X913" i="5"/>
  <c r="X917" i="5"/>
  <c r="R917" i="5"/>
  <c r="X919" i="5"/>
  <c r="R919" i="5"/>
  <c r="R920" i="5"/>
  <c r="X920" i="5"/>
  <c r="X921" i="5"/>
  <c r="R921" i="5"/>
  <c r="X922" i="5"/>
  <c r="R922" i="5"/>
  <c r="X924" i="5"/>
  <c r="R924" i="5"/>
  <c r="R925" i="5"/>
  <c r="X925" i="5"/>
  <c r="X926" i="5"/>
  <c r="R926" i="5"/>
  <c r="R929" i="5"/>
  <c r="X929" i="5"/>
  <c r="X933" i="5"/>
  <c r="R933" i="5"/>
  <c r="X934" i="5"/>
  <c r="R934" i="5"/>
  <c r="X935" i="5"/>
  <c r="R935" i="5"/>
  <c r="R936" i="5"/>
  <c r="X936" i="5"/>
  <c r="X937" i="5"/>
  <c r="R937" i="5"/>
  <c r="X938" i="5"/>
  <c r="R938" i="5"/>
  <c r="R939" i="5"/>
  <c r="X939" i="5"/>
  <c r="R940" i="5"/>
  <c r="X940" i="5"/>
  <c r="R941" i="5"/>
  <c r="X941" i="5"/>
  <c r="X943" i="5"/>
  <c r="X944" i="5"/>
  <c r="R944" i="5"/>
  <c r="X945" i="5"/>
  <c r="R945" i="5"/>
  <c r="R946" i="5"/>
  <c r="X946" i="5"/>
  <c r="R947" i="5"/>
  <c r="R948" i="5"/>
  <c r="X948" i="5"/>
  <c r="R949" i="5"/>
  <c r="X949" i="5"/>
  <c r="X950" i="5"/>
  <c r="R950" i="5"/>
  <c r="R951" i="5"/>
  <c r="X951" i="5"/>
  <c r="R953" i="5"/>
  <c r="X953" i="5"/>
  <c r="X954" i="5"/>
  <c r="X955" i="5"/>
  <c r="R957" i="5"/>
  <c r="X957" i="5"/>
  <c r="R958" i="5"/>
  <c r="X958" i="5"/>
  <c r="X959" i="5"/>
  <c r="R959" i="5"/>
  <c r="X961" i="5"/>
  <c r="R961" i="5"/>
  <c r="R962" i="5"/>
  <c r="X962" i="5"/>
  <c r="X963" i="5"/>
  <c r="R963" i="5"/>
  <c r="X965" i="5"/>
  <c r="X966" i="5"/>
  <c r="X967" i="5"/>
  <c r="X969" i="5"/>
  <c r="R969" i="5"/>
  <c r="X971" i="5"/>
  <c r="R973" i="5"/>
  <c r="X973" i="5"/>
  <c r="X974" i="5"/>
  <c r="R975" i="5"/>
  <c r="X975" i="5"/>
  <c r="X977" i="5"/>
  <c r="R977" i="5"/>
  <c r="X978" i="5"/>
  <c r="R978" i="5"/>
  <c r="X981" i="5"/>
  <c r="R981" i="5"/>
  <c r="X982" i="5"/>
  <c r="R982" i="5"/>
  <c r="R986" i="5"/>
  <c r="X990" i="5"/>
  <c r="R990" i="5"/>
  <c r="X991" i="5"/>
  <c r="R991" i="5"/>
  <c r="X993" i="5"/>
  <c r="X994" i="5"/>
  <c r="X995" i="5"/>
  <c r="R995" i="5"/>
  <c r="R997" i="5"/>
  <c r="X997" i="5"/>
  <c r="R998" i="5"/>
  <c r="X998" i="5"/>
  <c r="X999" i="5"/>
  <c r="R999" i="5"/>
  <c r="X1000" i="5"/>
  <c r="R1000" i="5"/>
  <c r="X1001" i="5"/>
  <c r="R1001" i="5"/>
  <c r="R1002" i="5"/>
  <c r="X1002" i="5"/>
  <c r="X1005" i="5"/>
  <c r="X1006" i="5"/>
  <c r="R1006" i="5"/>
  <c r="X1007" i="5"/>
  <c r="R1007" i="5"/>
  <c r="R1009" i="5"/>
  <c r="X1009" i="5"/>
  <c r="X1010" i="5"/>
  <c r="R1010" i="5"/>
  <c r="X1011" i="5"/>
  <c r="R1011" i="5"/>
  <c r="R1013" i="5"/>
  <c r="X1013" i="5"/>
  <c r="R1014" i="5"/>
  <c r="X1014" i="5"/>
  <c r="X209" i="5"/>
  <c r="R209" i="5"/>
  <c r="R5" i="5"/>
  <c r="X5" i="5"/>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S643" i="5"/>
  <c r="S167" i="5"/>
  <c r="S18" i="5"/>
  <c r="S510" i="5"/>
  <c r="S267" i="5"/>
  <c r="S159" i="5"/>
  <c r="S568" i="5"/>
  <c r="S389" i="5"/>
  <c r="S69" i="5"/>
  <c r="S99" i="5"/>
  <c r="S448" i="5"/>
  <c r="S425" i="5"/>
  <c r="S357" i="5"/>
  <c r="S10" i="5"/>
  <c r="S17" i="5"/>
  <c r="S60" i="5"/>
  <c r="S82" i="5"/>
  <c r="S115" i="5"/>
  <c r="S141" i="5"/>
  <c r="S154" i="5"/>
  <c r="S166" i="5"/>
  <c r="S205" i="5"/>
  <c r="S653" i="5"/>
  <c r="S247" i="5"/>
  <c r="S169" i="5"/>
  <c r="S106" i="5"/>
  <c r="S275" i="5"/>
  <c r="S75" i="5"/>
  <c r="S468" i="5"/>
  <c r="S302" i="5"/>
  <c r="S89" i="5"/>
  <c r="S27" i="5"/>
  <c r="S28" i="5"/>
  <c r="S445" i="5"/>
  <c r="S383" i="5"/>
  <c r="S116" i="5"/>
  <c r="S11" i="5"/>
  <c r="S34" i="5"/>
  <c r="S62" i="5"/>
  <c r="S84" i="5"/>
  <c r="S103" i="5"/>
  <c r="S117" i="5"/>
  <c r="S130" i="5"/>
  <c r="S5" i="5"/>
  <c r="S681" i="5"/>
  <c r="S637" i="5"/>
  <c r="S695" i="5"/>
  <c r="S35" i="5"/>
  <c r="S349" i="5"/>
  <c r="S341" i="5"/>
  <c r="S449" i="5"/>
  <c r="S19" i="5"/>
  <c r="S111" i="5"/>
  <c r="S67" i="5"/>
  <c r="S51" i="5"/>
  <c r="T210" i="5"/>
  <c r="S461" i="5"/>
  <c r="S264" i="5"/>
  <c r="S7" i="5"/>
  <c r="S29" i="5"/>
  <c r="S54" i="5"/>
  <c r="S80" i="5"/>
  <c r="S104" i="5"/>
  <c r="S120" i="5"/>
  <c r="S160" i="5"/>
  <c r="S173" i="5"/>
  <c r="S188" i="5"/>
  <c r="S200" i="5"/>
  <c r="S211" i="5"/>
  <c r="S220" i="5"/>
  <c r="S239" i="5"/>
  <c r="S256" i="5"/>
  <c r="S276" i="5"/>
  <c r="S293" i="5"/>
  <c r="S303" i="5"/>
  <c r="S311" i="5"/>
  <c r="S319" i="5"/>
  <c r="S326" i="5"/>
  <c r="S334" i="5"/>
  <c r="S384" i="5"/>
  <c r="S415" i="5"/>
  <c r="S438" i="5"/>
  <c r="S475" i="5"/>
  <c r="S513" i="5"/>
  <c r="S520" i="5"/>
  <c r="S534" i="5"/>
  <c r="S542" i="5"/>
  <c r="S557" i="5"/>
  <c r="S573" i="5"/>
  <c r="S580" i="5"/>
  <c r="S588" i="5"/>
  <c r="S603" i="5"/>
  <c r="S620" i="5"/>
  <c r="S628" i="5"/>
  <c r="S645" i="5"/>
  <c r="S652" i="5"/>
  <c r="S661" i="5"/>
  <c r="S670" i="5"/>
  <c r="S702" i="5"/>
  <c r="S718" i="5"/>
  <c r="S725" i="5"/>
  <c r="S203" i="5"/>
  <c r="S53" i="5"/>
  <c r="S55" i="5"/>
  <c r="S436" i="5"/>
  <c r="S223" i="5"/>
  <c r="S187" i="5"/>
  <c r="S175" i="5"/>
  <c r="S25" i="5"/>
  <c r="S33" i="5"/>
  <c r="S121" i="5"/>
  <c r="S58" i="5"/>
  <c r="S87" i="5"/>
  <c r="S107" i="5"/>
  <c r="S149" i="5"/>
  <c r="S162" i="5"/>
  <c r="S174" i="5"/>
  <c r="S213" i="5"/>
  <c r="S231" i="5"/>
  <c r="S240" i="5"/>
  <c r="S268" i="5"/>
  <c r="S277" i="5"/>
  <c r="T305" i="5"/>
  <c r="S312" i="5"/>
  <c r="S320" i="5"/>
  <c r="S335" i="5"/>
  <c r="S351" i="5"/>
  <c r="S362" i="5"/>
  <c r="S395" i="5"/>
  <c r="S406" i="5"/>
  <c r="S427" i="5"/>
  <c r="T450" i="5"/>
  <c r="S460" i="5"/>
  <c r="S469" i="5"/>
  <c r="S476" i="5"/>
  <c r="S506" i="5"/>
  <c r="S514" i="5"/>
  <c r="S528" i="5"/>
  <c r="S558" i="5"/>
  <c r="S574" i="5"/>
  <c r="S621" i="5"/>
  <c r="S629" i="5"/>
  <c r="S654" i="5"/>
  <c r="S662" i="5"/>
  <c r="S671" i="5"/>
  <c r="S679" i="5"/>
  <c r="S696" i="5"/>
  <c r="S711" i="5"/>
  <c r="S144" i="5"/>
  <c r="S47" i="5"/>
  <c r="S394" i="5"/>
  <c r="S613" i="5"/>
  <c r="S85" i="5"/>
  <c r="S61" i="5"/>
  <c r="S83" i="5"/>
  <c r="S190" i="5"/>
  <c r="S259" i="5"/>
  <c r="S199" i="5"/>
  <c r="S57" i="5"/>
  <c r="S81" i="5"/>
  <c r="S93" i="5"/>
  <c r="S606" i="5"/>
  <c r="S8" i="5"/>
  <c r="S16" i="5"/>
  <c r="S32" i="5"/>
  <c r="S63" i="5"/>
  <c r="S88" i="5"/>
  <c r="S108" i="5"/>
  <c r="S136" i="5"/>
  <c r="S163" i="5"/>
  <c r="S189" i="5"/>
  <c r="T202" i="5"/>
  <c r="S222" i="5"/>
  <c r="S232" i="5"/>
  <c r="S249" i="5"/>
  <c r="S258" i="5"/>
  <c r="S278" i="5"/>
  <c r="S286" i="5"/>
  <c r="S313" i="5"/>
  <c r="S321" i="5"/>
  <c r="S328" i="5"/>
  <c r="S370" i="5"/>
  <c r="S386" i="5"/>
  <c r="S430" i="5"/>
  <c r="S477" i="5"/>
  <c r="S484" i="5"/>
  <c r="S492" i="5"/>
  <c r="S499" i="5"/>
  <c r="S521" i="5"/>
  <c r="S536" i="5"/>
  <c r="S544" i="5"/>
  <c r="T551" i="5"/>
  <c r="S559" i="5"/>
  <c r="S566" i="5"/>
  <c r="T581" i="5"/>
  <c r="S589" i="5"/>
  <c r="S597" i="5"/>
  <c r="S605" i="5"/>
  <c r="S614" i="5"/>
  <c r="S630" i="5"/>
  <c r="S638" i="5"/>
  <c r="S646" i="5"/>
  <c r="S655" i="5"/>
  <c r="S664" i="5"/>
  <c r="S687" i="5"/>
  <c r="S704" i="5"/>
  <c r="S719" i="5"/>
  <c r="S26" i="5"/>
  <c r="S186" i="5"/>
  <c r="S367" i="5"/>
  <c r="S474" i="5"/>
  <c r="S556" i="5"/>
  <c r="S619" i="5"/>
  <c r="S660" i="5"/>
  <c r="S30" i="5"/>
  <c r="S369" i="5"/>
  <c r="S483" i="5"/>
  <c r="S535" i="5"/>
  <c r="S636" i="5"/>
  <c r="S710" i="5"/>
  <c r="S625" i="5"/>
  <c r="S344" i="5"/>
  <c r="S123" i="5"/>
  <c r="S95" i="5"/>
  <c r="S229" i="5"/>
  <c r="S416" i="5"/>
  <c r="S352" i="5"/>
  <c r="S155" i="5"/>
  <c r="T41" i="5"/>
  <c r="T125" i="5"/>
  <c r="S610" i="5"/>
  <c r="S64" i="5"/>
  <c r="S90" i="5"/>
  <c r="S124" i="5"/>
  <c r="S151" i="5"/>
  <c r="S164" i="5"/>
  <c r="S176" i="5"/>
  <c r="S191" i="5"/>
  <c r="S233" i="5"/>
  <c r="S241" i="5"/>
  <c r="S250" i="5"/>
  <c r="S287" i="5"/>
  <c r="S296" i="5"/>
  <c r="T306" i="5"/>
  <c r="S329" i="5"/>
  <c r="S378" i="5"/>
  <c r="S387" i="5"/>
  <c r="S407" i="5"/>
  <c r="S451" i="5"/>
  <c r="S485" i="5"/>
  <c r="S500" i="5"/>
  <c r="S515" i="5"/>
  <c r="S522" i="5"/>
  <c r="S567" i="5"/>
  <c r="S590" i="5"/>
  <c r="S607" i="5"/>
  <c r="S622" i="5"/>
  <c r="S639" i="5"/>
  <c r="S647" i="5"/>
  <c r="S672" i="5"/>
  <c r="S680" i="5"/>
  <c r="S712" i="5"/>
  <c r="S539" i="5"/>
  <c r="S59" i="5"/>
  <c r="S122" i="5"/>
  <c r="S285" i="5"/>
  <c r="S360" i="5"/>
  <c r="S439" i="5"/>
  <c r="S527" i="5"/>
  <c r="S686" i="5"/>
  <c r="S397" i="5"/>
  <c r="S177" i="5"/>
  <c r="S161" i="5"/>
  <c r="S237" i="5"/>
  <c r="S441" i="5"/>
  <c r="S299" i="5"/>
  <c r="S49" i="5"/>
  <c r="S235" i="5"/>
  <c r="S385" i="5"/>
  <c r="S598" i="5"/>
  <c r="S9" i="5"/>
  <c r="S36" i="5"/>
  <c r="T66" i="5"/>
  <c r="S91" i="5"/>
  <c r="S109" i="5"/>
  <c r="S138" i="5"/>
  <c r="T152" i="5"/>
  <c r="S178" i="5"/>
  <c r="S192" i="5"/>
  <c r="S204" i="5"/>
  <c r="S214" i="5"/>
  <c r="S242" i="5"/>
  <c r="S260" i="5"/>
  <c r="S270" i="5"/>
  <c r="S288" i="5"/>
  <c r="S297" i="5"/>
  <c r="S336" i="5"/>
  <c r="S345" i="5"/>
  <c r="S353" i="5"/>
  <c r="S363" i="5"/>
  <c r="S418" i="5"/>
  <c r="S442" i="5"/>
  <c r="S462" i="5"/>
  <c r="S471" i="5"/>
  <c r="S493" i="5"/>
  <c r="S507" i="5"/>
  <c r="S529" i="5"/>
  <c r="S537" i="5"/>
  <c r="S575" i="5"/>
  <c r="T582" i="5"/>
  <c r="S631" i="5"/>
  <c r="S665" i="5"/>
  <c r="S673" i="5"/>
  <c r="S688" i="5"/>
  <c r="S698" i="5"/>
  <c r="S720" i="5"/>
  <c r="S424" i="5"/>
  <c r="S102" i="5"/>
  <c r="S333" i="5"/>
  <c r="S497" i="5"/>
  <c r="S564" i="5"/>
  <c r="S677" i="5"/>
  <c r="S134" i="5"/>
  <c r="S212" i="5"/>
  <c r="S327" i="5"/>
  <c r="S490" i="5"/>
  <c r="S550" i="5"/>
  <c r="S703" i="5"/>
  <c r="S697" i="5"/>
  <c r="S401" i="5"/>
  <c r="S361" i="5"/>
  <c r="S171" i="5"/>
  <c r="S225" i="5"/>
  <c r="S572" i="5"/>
  <c r="S404" i="5"/>
  <c r="S157" i="5"/>
  <c r="S271" i="5"/>
  <c r="S227" i="5"/>
  <c r="S532" i="5"/>
  <c r="S20" i="5"/>
  <c r="T37" i="5"/>
  <c r="S68" i="5"/>
  <c r="S92" i="5"/>
  <c r="S110" i="5"/>
  <c r="S126" i="5"/>
  <c r="S139" i="5"/>
  <c r="S153" i="5"/>
  <c r="S165" i="5"/>
  <c r="S206" i="5"/>
  <c r="S215" i="5"/>
  <c r="S224" i="5"/>
  <c r="S234" i="5"/>
  <c r="S251" i="5"/>
  <c r="S261" i="5"/>
  <c r="S279" i="5"/>
  <c r="S314" i="5"/>
  <c r="S322" i="5"/>
  <c r="S330" i="5"/>
  <c r="S337" i="5"/>
  <c r="S371" i="5"/>
  <c r="S379" i="5"/>
  <c r="S419" i="5"/>
  <c r="S431" i="5"/>
  <c r="S454" i="5"/>
  <c r="S478" i="5"/>
  <c r="S486" i="5"/>
  <c r="S508" i="5"/>
  <c r="S530" i="5"/>
  <c r="S545" i="5"/>
  <c r="S553" i="5"/>
  <c r="S576" i="5"/>
  <c r="T583" i="5"/>
  <c r="S591" i="5"/>
  <c r="S599" i="5"/>
  <c r="S608" i="5"/>
  <c r="S615" i="5"/>
  <c r="S640" i="5"/>
  <c r="S648" i="5"/>
  <c r="S656" i="5"/>
  <c r="S682" i="5"/>
  <c r="S705" i="5"/>
  <c r="S721" i="5"/>
  <c r="S511" i="5"/>
  <c r="S432" i="5"/>
  <c r="S388" i="5"/>
  <c r="S444" i="5"/>
  <c r="S14" i="5"/>
  <c r="S132" i="5"/>
  <c r="S254" i="5"/>
  <c r="S292" i="5"/>
  <c r="S375" i="5"/>
  <c r="S489" i="5"/>
  <c r="S549" i="5"/>
  <c r="S611" i="5"/>
  <c r="S644" i="5"/>
  <c r="S716" i="5"/>
  <c r="S147" i="5"/>
  <c r="S377" i="5"/>
  <c r="S429" i="5"/>
  <c r="S408" i="5"/>
  <c r="S420" i="5"/>
  <c r="S470" i="5"/>
  <c r="T6" i="5"/>
  <c r="S197" i="5"/>
  <c r="S143" i="5"/>
  <c r="S73" i="5"/>
  <c r="S86" i="5"/>
  <c r="S294" i="5"/>
  <c r="S459" i="5"/>
  <c r="S565" i="5"/>
  <c r="S694" i="5"/>
  <c r="S409" i="5"/>
  <c r="S77" i="5"/>
  <c r="S31" i="5"/>
  <c r="S179" i="5"/>
  <c r="S440" i="5"/>
  <c r="S421" i="5"/>
  <c r="S364" i="5"/>
  <c r="S291" i="5"/>
  <c r="S255" i="5"/>
  <c r="S356" i="5"/>
  <c r="S185" i="5"/>
  <c r="S21" i="5"/>
  <c r="S40" i="5"/>
  <c r="S70" i="5"/>
  <c r="S96" i="5"/>
  <c r="S140" i="5"/>
  <c r="S180" i="5"/>
  <c r="S194" i="5"/>
  <c r="S280" i="5"/>
  <c r="S298" i="5"/>
  <c r="S307" i="5"/>
  <c r="S323" i="5"/>
  <c r="S354" i="5"/>
  <c r="S365" i="5"/>
  <c r="S398" i="5"/>
  <c r="S443" i="5"/>
  <c r="S463" i="5"/>
  <c r="S472" i="5"/>
  <c r="S501" i="5"/>
  <c r="S516" i="5"/>
  <c r="S523" i="5"/>
  <c r="S538" i="5"/>
  <c r="S561" i="5"/>
  <c r="S592" i="5"/>
  <c r="S616" i="5"/>
  <c r="S623" i="5"/>
  <c r="S632" i="5"/>
  <c r="S657" i="5"/>
  <c r="S666" i="5"/>
  <c r="S674" i="5"/>
  <c r="S699" i="5"/>
  <c r="S713" i="5"/>
  <c r="S563" i="5"/>
  <c r="S548" i="5"/>
  <c r="S131" i="5"/>
  <c r="S129" i="5"/>
  <c r="S453" i="5"/>
  <c r="S24" i="5"/>
  <c r="S238" i="5"/>
  <c r="S402" i="5"/>
  <c r="S519" i="5"/>
  <c r="S602" i="5"/>
  <c r="S663" i="5"/>
  <c r="S727" i="5"/>
  <c r="S560" i="5"/>
  <c r="S195" i="5"/>
  <c r="S479" i="5"/>
  <c r="S584" i="5"/>
  <c r="S52" i="5"/>
  <c r="S79" i="5"/>
  <c r="S118" i="5"/>
  <c r="S133" i="5"/>
  <c r="S146" i="5"/>
  <c r="S172" i="5"/>
  <c r="S230" i="5"/>
  <c r="S246" i="5"/>
  <c r="S266" i="5"/>
  <c r="S284" i="5"/>
  <c r="S318" i="5"/>
  <c r="S340" i="5"/>
  <c r="S350" i="5"/>
  <c r="S359" i="5"/>
  <c r="S368" i="5"/>
  <c r="S403" i="5"/>
  <c r="S458" i="5"/>
  <c r="S467" i="5"/>
  <c r="S482" i="5"/>
  <c r="S504" i="5"/>
  <c r="S541" i="5"/>
  <c r="S579" i="5"/>
  <c r="S595" i="5"/>
  <c r="S635" i="5"/>
  <c r="S685" i="5"/>
  <c r="S709" i="5"/>
  <c r="S717" i="5"/>
  <c r="T65" i="5"/>
  <c r="S372" i="5"/>
  <c r="S97" i="5"/>
  <c r="S45" i="5"/>
  <c r="S105" i="5"/>
  <c r="S257" i="5"/>
  <c r="S464" i="5"/>
  <c r="S304" i="5"/>
  <c r="S396" i="5"/>
  <c r="S263" i="5"/>
  <c r="S343" i="5"/>
  <c r="S22" i="5"/>
  <c r="S43" i="5"/>
  <c r="S71" i="5"/>
  <c r="S98" i="5"/>
  <c r="S112" i="5"/>
  <c r="S181" i="5"/>
  <c r="S207" i="5"/>
  <c r="S216" i="5"/>
  <c r="S243" i="5"/>
  <c r="S252" i="5"/>
  <c r="S272" i="5"/>
  <c r="S289" i="5"/>
  <c r="S346" i="5"/>
  <c r="S390" i="5"/>
  <c r="S410" i="5"/>
  <c r="S455" i="5"/>
  <c r="S480" i="5"/>
  <c r="S502" i="5"/>
  <c r="S509" i="5"/>
  <c r="S517" i="5"/>
  <c r="S524" i="5"/>
  <c r="S546" i="5"/>
  <c r="S554" i="5"/>
  <c r="S569" i="5"/>
  <c r="S577" i="5"/>
  <c r="S624" i="5"/>
  <c r="S649" i="5"/>
  <c r="S658" i="5"/>
  <c r="S690" i="5"/>
  <c r="S706" i="5"/>
  <c r="S714" i="5"/>
  <c r="S722" i="5"/>
  <c r="S578" i="5"/>
  <c r="S701" i="5"/>
  <c r="S193" i="5"/>
  <c r="S494" i="5"/>
  <c r="S42" i="5"/>
  <c r="S148" i="5"/>
  <c r="S248" i="5"/>
  <c r="S376" i="5"/>
  <c r="S604" i="5"/>
  <c r="S689" i="5"/>
  <c r="S94" i="5"/>
  <c r="S437" i="5"/>
  <c r="S219" i="5"/>
  <c r="S113" i="5"/>
  <c r="S137" i="5"/>
  <c r="S543" i="5"/>
  <c r="S552" i="5"/>
  <c r="S392" i="5"/>
  <c r="S400" i="5"/>
  <c r="T283" i="5"/>
  <c r="S315" i="5"/>
  <c r="S12" i="5"/>
  <c r="S44" i="5"/>
  <c r="S72" i="5"/>
  <c r="S100" i="5"/>
  <c r="S128" i="5"/>
  <c r="S156" i="5"/>
  <c r="S168" i="5"/>
  <c r="S196" i="5"/>
  <c r="S226" i="5"/>
  <c r="S244" i="5"/>
  <c r="S262" i="5"/>
  <c r="S273" i="5"/>
  <c r="S281" i="5"/>
  <c r="S308" i="5"/>
  <c r="S316" i="5"/>
  <c r="S331" i="5"/>
  <c r="T338" i="5"/>
  <c r="S347" i="5"/>
  <c r="S355" i="5"/>
  <c r="S373" i="5"/>
  <c r="S381" i="5"/>
  <c r="S399" i="5"/>
  <c r="S411" i="5"/>
  <c r="S422" i="5"/>
  <c r="S465" i="5"/>
  <c r="S473" i="5"/>
  <c r="S487" i="5"/>
  <c r="S495" i="5"/>
  <c r="S531" i="5"/>
  <c r="S547" i="5"/>
  <c r="S562" i="5"/>
  <c r="S570" i="5"/>
  <c r="S600" i="5"/>
  <c r="S609" i="5"/>
  <c r="S617" i="5"/>
  <c r="S641" i="5"/>
  <c r="S659" i="5"/>
  <c r="S667" i="5"/>
  <c r="S675" i="5"/>
  <c r="S683" i="5"/>
  <c r="S707" i="5"/>
  <c r="S78" i="5"/>
  <c r="S310" i="5"/>
  <c r="S358" i="5"/>
  <c r="S512" i="5"/>
  <c r="S571" i="5"/>
  <c r="S693" i="5"/>
  <c r="S612" i="5"/>
  <c r="S56" i="5"/>
  <c r="S221" i="5"/>
  <c r="S342" i="5"/>
  <c r="S426" i="5"/>
  <c r="S505" i="5"/>
  <c r="S596" i="5"/>
  <c r="S150" i="5"/>
  <c r="S428" i="5"/>
  <c r="S295" i="5"/>
  <c r="S145" i="5"/>
  <c r="S119" i="5"/>
  <c r="S127" i="5"/>
  <c r="S586" i="5"/>
  <c r="S348" i="5"/>
  <c r="S405" i="5"/>
  <c r="S393" i="5"/>
  <c r="S13" i="5"/>
  <c r="S23" i="5"/>
  <c r="S46" i="5"/>
  <c r="S74" i="5"/>
  <c r="S101" i="5"/>
  <c r="S142" i="5"/>
  <c r="S170" i="5"/>
  <c r="S182" i="5"/>
  <c r="S208" i="5"/>
  <c r="S217" i="5"/>
  <c r="S236" i="5"/>
  <c r="S245" i="5"/>
  <c r="S253" i="5"/>
  <c r="S290" i="5"/>
  <c r="S300" i="5"/>
  <c r="S309" i="5"/>
  <c r="S324" i="5"/>
  <c r="S332" i="5"/>
  <c r="S339" i="5"/>
  <c r="S366" i="5"/>
  <c r="S374" i="5"/>
  <c r="S391" i="5"/>
  <c r="S412" i="5"/>
  <c r="S434" i="5"/>
  <c r="T446" i="5"/>
  <c r="S456" i="5"/>
  <c r="S481" i="5"/>
  <c r="S488" i="5"/>
  <c r="S525" i="5"/>
  <c r="S540" i="5"/>
  <c r="S555" i="5"/>
  <c r="S585" i="5"/>
  <c r="S593" i="5"/>
  <c r="S626" i="5"/>
  <c r="S633" i="5"/>
  <c r="S642" i="5"/>
  <c r="S650" i="5"/>
  <c r="S691" i="5"/>
  <c r="S700" i="5"/>
  <c r="S715" i="5"/>
  <c r="S723" i="5"/>
  <c r="S414" i="5"/>
  <c r="S457" i="5"/>
  <c r="S201" i="5"/>
  <c r="S498" i="5"/>
  <c r="S678" i="5"/>
  <c r="S726" i="5"/>
  <c r="S491" i="5"/>
  <c r="S452" i="5"/>
  <c r="S417" i="5"/>
  <c r="S135" i="5"/>
  <c r="S183" i="5"/>
  <c r="S39" i="5"/>
  <c r="S269" i="5"/>
  <c r="S433" i="5"/>
  <c r="S413" i="5"/>
  <c r="S380" i="5"/>
  <c r="S38" i="5"/>
  <c r="S48" i="5"/>
  <c r="S76" i="5"/>
  <c r="S114" i="5"/>
  <c r="S158" i="5"/>
  <c r="S184" i="5"/>
  <c r="S198" i="5"/>
  <c r="S209" i="5"/>
  <c r="S228" i="5"/>
  <c r="S265" i="5"/>
  <c r="S274" i="5"/>
  <c r="S282" i="5"/>
  <c r="S301" i="5"/>
  <c r="S317" i="5"/>
  <c r="S382" i="5"/>
  <c r="S423" i="5"/>
  <c r="S435" i="5"/>
  <c r="S447" i="5"/>
  <c r="S466" i="5"/>
  <c r="S496" i="5"/>
  <c r="S503" i="5"/>
  <c r="S518" i="5"/>
  <c r="S533" i="5"/>
  <c r="S594" i="5"/>
  <c r="S601" i="5"/>
  <c r="S618" i="5"/>
  <c r="S634" i="5"/>
  <c r="S651" i="5"/>
  <c r="S668" i="5"/>
  <c r="S676" i="5"/>
  <c r="S684" i="5"/>
  <c r="S692" i="5"/>
  <c r="S708" i="5"/>
  <c r="S724" i="5"/>
  <c r="S50" i="5"/>
  <c r="S218" i="5"/>
  <c r="S325" i="5"/>
  <c r="S526" i="5"/>
  <c r="S587" i="5"/>
  <c r="S669" i="5"/>
  <c r="S627" i="5"/>
  <c r="T15" i="5"/>
  <c r="G64" i="6" a="1"/>
  <c r="G66" i="6" l="1"/>
  <c r="G67" i="6"/>
  <c r="G65" i="6"/>
  <c r="G69" i="6" a="1"/>
  <c r="G69" i="6" s="1"/>
  <c r="H69" i="6" s="1"/>
  <c r="F34" i="6"/>
  <c r="H39" i="6"/>
  <c r="D39" i="6" s="1"/>
  <c r="F44" i="6"/>
  <c r="H44" i="6" s="1"/>
  <c r="D44" i="6" s="1"/>
  <c r="H65" i="6"/>
  <c r="D65" i="6" s="1"/>
  <c r="H24" i="6"/>
  <c r="D24" i="6" s="1"/>
  <c r="B2" i="6"/>
  <c r="F29" i="6"/>
  <c r="H29" i="6" s="1"/>
  <c r="H34" i="6"/>
  <c r="D34" i="6" s="1"/>
  <c r="F68" i="6"/>
  <c r="H68" i="6" s="1"/>
  <c r="D68" i="6" s="1"/>
  <c r="F32" i="6"/>
  <c r="H32" i="6" s="1"/>
  <c r="D32" i="6" s="1"/>
  <c r="F52" i="6"/>
  <c r="F47" i="6"/>
  <c r="F37" i="6"/>
  <c r="F42" i="6"/>
  <c r="B42" i="6"/>
  <c r="G42" i="6" s="1"/>
  <c r="B27" i="6"/>
  <c r="G27" i="6" s="1"/>
  <c r="H27" i="6" s="1"/>
  <c r="B47" i="6"/>
  <c r="G47" i="6" s="1"/>
  <c r="G22" i="6"/>
  <c r="H22" i="6" s="1"/>
  <c r="B37" i="6"/>
  <c r="G37" i="6" s="1"/>
  <c r="G17" i="6"/>
  <c r="H17" i="6" s="1"/>
  <c r="C17" i="6" s="1"/>
  <c r="B52" i="6"/>
  <c r="G52" i="6" s="1"/>
  <c r="D16" i="6"/>
  <c r="B46" i="6"/>
  <c r="G46" i="6" s="1"/>
  <c r="B26" i="6"/>
  <c r="G26" i="6" s="1"/>
  <c r="G21" i="6"/>
  <c r="H21" i="6" s="1"/>
  <c r="D21" i="6" s="1"/>
  <c r="B41" i="6"/>
  <c r="G41" i="6" s="1"/>
  <c r="F26" i="6"/>
  <c r="B51" i="6"/>
  <c r="G51" i="6" s="1"/>
  <c r="B36" i="6"/>
  <c r="G36" i="6" s="1"/>
  <c r="B31" i="6"/>
  <c r="G31" i="6" s="1"/>
  <c r="C16" i="6"/>
  <c r="B58" i="4"/>
  <c r="A41" i="6" s="1"/>
  <c r="B85" i="4"/>
  <c r="A60" i="6" s="1"/>
  <c r="B89" i="4"/>
  <c r="A63" i="6" s="1"/>
  <c r="B75" i="4"/>
  <c r="A54" i="6" s="1"/>
  <c r="B55" i="4"/>
  <c r="A38" i="6" s="1"/>
  <c r="B31" i="4"/>
  <c r="A18" i="6" s="1"/>
  <c r="B49" i="4"/>
  <c r="A33" i="6" s="1"/>
  <c r="D15" i="6"/>
  <c r="B20" i="6"/>
  <c r="B52" i="4"/>
  <c r="A36" i="6" s="1"/>
  <c r="C15" i="6"/>
  <c r="D14" i="6"/>
  <c r="K65" i="6"/>
  <c r="C44" i="6"/>
  <c r="B83" i="4"/>
  <c r="A59" i="6" s="1"/>
  <c r="C19" i="6"/>
  <c r="B87" i="4"/>
  <c r="A62" i="6" s="1"/>
  <c r="B81" i="4"/>
  <c r="A58" i="6" s="1"/>
  <c r="C24" i="6"/>
  <c r="B61" i="4"/>
  <c r="A43" i="6" s="1"/>
  <c r="B77" i="4"/>
  <c r="A55" i="6" s="1"/>
  <c r="B43" i="4"/>
  <c r="A28" i="6" s="1"/>
  <c r="C14" i="6"/>
  <c r="C49" i="6"/>
  <c r="B37" i="4"/>
  <c r="A23" i="6" s="1"/>
  <c r="B67" i="4"/>
  <c r="A48" i="6" s="1"/>
  <c r="B79" i="4"/>
  <c r="A57" i="6" s="1"/>
  <c r="C39" i="6"/>
  <c r="B34" i="4"/>
  <c r="A21" i="6" s="1"/>
  <c r="C12" i="6"/>
  <c r="B64" i="4"/>
  <c r="A46" i="6" s="1"/>
  <c r="B70" i="4"/>
  <c r="A51" i="6" s="1"/>
  <c r="C11" i="6"/>
  <c r="C10" i="6"/>
  <c r="B51" i="4"/>
  <c r="A35" i="6" s="1"/>
  <c r="B69" i="4"/>
  <c r="A50" i="6" s="1"/>
  <c r="C9" i="6"/>
  <c r="G55" i="4"/>
  <c r="B63" i="4"/>
  <c r="A45" i="6" s="1"/>
  <c r="A25" i="6"/>
  <c r="D49" i="4"/>
  <c r="D31" i="4"/>
  <c r="C8" i="6"/>
  <c r="B35" i="4"/>
  <c r="A22" i="6" s="1"/>
  <c r="C7" i="6"/>
  <c r="G67" i="4"/>
  <c r="C6" i="6"/>
  <c r="D6" i="6"/>
  <c r="D67" i="4"/>
  <c r="D55" i="4"/>
  <c r="C4" i="6"/>
  <c r="G74" i="4"/>
  <c r="B59" i="4"/>
  <c r="A42" i="6" s="1"/>
  <c r="D43" i="4"/>
  <c r="G43" i="4"/>
  <c r="A15" i="6"/>
  <c r="B71" i="4"/>
  <c r="A52" i="6" s="1"/>
  <c r="G37" i="4"/>
  <c r="D74" i="4"/>
  <c r="G49" i="4"/>
  <c r="B65" i="4"/>
  <c r="A47" i="6" s="1"/>
  <c r="D37" i="4"/>
  <c r="G61" i="4"/>
  <c r="B53" i="4"/>
  <c r="A37" i="6" s="1"/>
  <c r="A24" i="6"/>
  <c r="D4" i="6"/>
  <c r="B50" i="4"/>
  <c r="A34" i="6" s="1"/>
  <c r="B32" i="4"/>
  <c r="A19" i="6" s="1"/>
  <c r="B56" i="4"/>
  <c r="A39" i="6" s="1"/>
  <c r="B68" i="4"/>
  <c r="A49" i="6" s="1"/>
  <c r="G64" i="6"/>
  <c r="T627" i="5"/>
  <c r="T634" i="5"/>
  <c r="T301" i="5"/>
  <c r="T413" i="5"/>
  <c r="T414" i="5"/>
  <c r="T481" i="5"/>
  <c r="T245" i="5"/>
  <c r="T348" i="5"/>
  <c r="T612" i="5"/>
  <c r="T600" i="5"/>
  <c r="T355" i="5"/>
  <c r="T100" i="5"/>
  <c r="T604" i="5"/>
  <c r="T649" i="5"/>
  <c r="T346" i="5"/>
  <c r="T263" i="5"/>
  <c r="T579" i="5"/>
  <c r="T230" i="5"/>
  <c r="T519" i="5"/>
  <c r="T623" i="5"/>
  <c r="T323" i="5"/>
  <c r="T291" i="5"/>
  <c r="T143" i="5"/>
  <c r="T292" i="5"/>
  <c r="T608" i="5"/>
  <c r="T371" i="5"/>
  <c r="T139" i="5"/>
  <c r="T361" i="5"/>
  <c r="T424" i="5"/>
  <c r="T442" i="5"/>
  <c r="T178" i="5"/>
  <c r="T397" i="5"/>
  <c r="T590" i="5"/>
  <c r="T241" i="5"/>
  <c r="T95" i="5"/>
  <c r="T186" i="5"/>
  <c r="T566" i="5"/>
  <c r="T313" i="5"/>
  <c r="T8" i="5"/>
  <c r="T711" i="5"/>
  <c r="T460" i="5"/>
  <c r="T174" i="5"/>
  <c r="T203" i="5"/>
  <c r="T557" i="5"/>
  <c r="T276" i="5"/>
  <c r="T7" i="5"/>
  <c r="T5" i="5"/>
  <c r="T468" i="5"/>
  <c r="T10" i="5"/>
  <c r="T541" i="5"/>
  <c r="T172" i="5"/>
  <c r="T402" i="5"/>
  <c r="T616" i="5"/>
  <c r="T307" i="5"/>
  <c r="T364" i="5"/>
  <c r="T197" i="5"/>
  <c r="T254" i="5"/>
  <c r="T599" i="5"/>
  <c r="T337" i="5"/>
  <c r="T126" i="5"/>
  <c r="T401" i="5"/>
  <c r="T720" i="5"/>
  <c r="T418" i="5"/>
  <c r="T138" i="5"/>
  <c r="T686" i="5"/>
  <c r="T567" i="5"/>
  <c r="T233" i="5"/>
  <c r="T123" i="5"/>
  <c r="T26" i="5"/>
  <c r="T559" i="5"/>
  <c r="T286" i="5"/>
  <c r="T93" i="5"/>
  <c r="T696" i="5"/>
  <c r="T427" i="5"/>
  <c r="T162" i="5"/>
  <c r="T725" i="5"/>
  <c r="T542" i="5"/>
  <c r="T256" i="5"/>
  <c r="T264" i="5"/>
  <c r="T130" i="5"/>
  <c r="T75" i="5"/>
  <c r="T357" i="5"/>
  <c r="T272" i="5"/>
  <c r="T304" i="5"/>
  <c r="T504" i="5"/>
  <c r="T146" i="5"/>
  <c r="T238" i="5"/>
  <c r="T592" i="5"/>
  <c r="T298" i="5"/>
  <c r="T421" i="5"/>
  <c r="T470" i="5"/>
  <c r="T132" i="5"/>
  <c r="T591" i="5"/>
  <c r="T330" i="5"/>
  <c r="T110" i="5"/>
  <c r="T697" i="5"/>
  <c r="T698" i="5"/>
  <c r="T363" i="5"/>
  <c r="T109" i="5"/>
  <c r="T527" i="5"/>
  <c r="T522" i="5"/>
  <c r="T191" i="5"/>
  <c r="T625" i="5"/>
  <c r="T719" i="5"/>
  <c r="T544" i="5"/>
  <c r="T278" i="5"/>
  <c r="T81" i="5"/>
  <c r="T679" i="5"/>
  <c r="T406" i="5"/>
  <c r="T149" i="5"/>
  <c r="T718" i="5"/>
  <c r="T534" i="5"/>
  <c r="T239" i="5"/>
  <c r="T461" i="5"/>
  <c r="T117" i="5"/>
  <c r="T275" i="5"/>
  <c r="T425" i="5"/>
  <c r="T569" i="5"/>
  <c r="T252" i="5"/>
  <c r="T464" i="5"/>
  <c r="T482" i="5"/>
  <c r="T133" i="5"/>
  <c r="T453" i="5"/>
  <c r="T561" i="5"/>
  <c r="T280" i="5"/>
  <c r="T440" i="5"/>
  <c r="T420" i="5"/>
  <c r="T669" i="5"/>
  <c r="T618" i="5"/>
  <c r="T282" i="5"/>
  <c r="T433" i="5"/>
  <c r="T723" i="5"/>
  <c r="T456" i="5"/>
  <c r="T236" i="5"/>
  <c r="T586" i="5"/>
  <c r="T693" i="5"/>
  <c r="T570" i="5"/>
  <c r="T347" i="5"/>
  <c r="T72" i="5"/>
  <c r="T376" i="5"/>
  <c r="T624" i="5"/>
  <c r="T289" i="5"/>
  <c r="T396" i="5"/>
  <c r="T587" i="5"/>
  <c r="T601" i="5"/>
  <c r="T274" i="5"/>
  <c r="T269" i="5"/>
  <c r="T715" i="5"/>
  <c r="T434" i="5"/>
  <c r="T217" i="5"/>
  <c r="T127" i="5"/>
  <c r="T571" i="5"/>
  <c r="T562" i="5"/>
  <c r="T331" i="5"/>
  <c r="T44" i="5"/>
  <c r="T248" i="5"/>
  <c r="T577" i="5"/>
  <c r="T526" i="5"/>
  <c r="T594" i="5"/>
  <c r="T265" i="5"/>
  <c r="T39" i="5"/>
  <c r="T700" i="5"/>
  <c r="T412" i="5"/>
  <c r="T208" i="5"/>
  <c r="T119" i="5"/>
  <c r="T512" i="5"/>
  <c r="T547" i="5"/>
  <c r="T316" i="5"/>
  <c r="T12" i="5"/>
  <c r="T148" i="5"/>
  <c r="T325" i="5"/>
  <c r="T533" i="5"/>
  <c r="T228" i="5"/>
  <c r="T183" i="5"/>
  <c r="T691" i="5"/>
  <c r="T391" i="5"/>
  <c r="T182" i="5"/>
  <c r="T145" i="5"/>
  <c r="T310" i="5"/>
  <c r="T531" i="5"/>
  <c r="T308" i="5"/>
  <c r="T315" i="5"/>
  <c r="T42" i="5"/>
  <c r="T218" i="5"/>
  <c r="T518" i="5"/>
  <c r="T209" i="5"/>
  <c r="T135" i="5"/>
  <c r="T642" i="5"/>
  <c r="T374" i="5"/>
  <c r="T170" i="5"/>
  <c r="T295" i="5"/>
  <c r="T78" i="5"/>
  <c r="T495" i="5"/>
  <c r="T281" i="5"/>
  <c r="T400" i="5"/>
  <c r="T494" i="5"/>
  <c r="T50" i="5"/>
  <c r="T503" i="5"/>
  <c r="T198" i="5"/>
  <c r="T417" i="5"/>
  <c r="T633" i="5"/>
  <c r="T366" i="5"/>
  <c r="T142" i="5"/>
  <c r="T428" i="5"/>
  <c r="T707" i="5"/>
  <c r="T487" i="5"/>
  <c r="T273" i="5"/>
  <c r="T552" i="5"/>
  <c r="T193" i="5"/>
  <c r="T724" i="5"/>
  <c r="T496" i="5"/>
  <c r="T184" i="5"/>
  <c r="T452" i="5"/>
  <c r="T626" i="5"/>
  <c r="T339" i="5"/>
  <c r="T101" i="5"/>
  <c r="T150" i="5"/>
  <c r="T683" i="5"/>
  <c r="T473" i="5"/>
  <c r="T262" i="5"/>
  <c r="T543" i="5"/>
  <c r="T701" i="5"/>
  <c r="T517" i="5"/>
  <c r="T181" i="5"/>
  <c r="T708" i="5"/>
  <c r="T466" i="5"/>
  <c r="T158" i="5"/>
  <c r="T491" i="5"/>
  <c r="T593" i="5"/>
  <c r="T332" i="5"/>
  <c r="T74" i="5"/>
  <c r="T596" i="5"/>
  <c r="T675" i="5"/>
  <c r="T465" i="5"/>
  <c r="T244" i="5"/>
  <c r="T137" i="5"/>
  <c r="T578" i="5"/>
  <c r="T509" i="5"/>
  <c r="T112" i="5"/>
  <c r="T372" i="5"/>
  <c r="T692" i="5"/>
  <c r="T447" i="5"/>
  <c r="T114" i="5"/>
  <c r="T726" i="5"/>
  <c r="T585" i="5"/>
  <c r="T324" i="5"/>
  <c r="T46" i="5"/>
  <c r="T505" i="5"/>
  <c r="T667" i="5"/>
  <c r="T422" i="5"/>
  <c r="T226" i="5"/>
  <c r="T113" i="5"/>
  <c r="T722" i="5"/>
  <c r="T502" i="5"/>
  <c r="T684" i="5"/>
  <c r="T435" i="5"/>
  <c r="T76" i="5"/>
  <c r="T678" i="5"/>
  <c r="T555" i="5"/>
  <c r="T309" i="5"/>
  <c r="T23" i="5"/>
  <c r="T426" i="5"/>
  <c r="T659" i="5"/>
  <c r="T411" i="5"/>
  <c r="T196" i="5"/>
  <c r="T219" i="5"/>
  <c r="T714" i="5"/>
  <c r="T480" i="5"/>
  <c r="T71" i="5"/>
  <c r="T676" i="5"/>
  <c r="T423" i="5"/>
  <c r="T48" i="5"/>
  <c r="T498" i="5"/>
  <c r="T540" i="5"/>
  <c r="T300" i="5"/>
  <c r="T13" i="5"/>
  <c r="T342" i="5"/>
  <c r="T641" i="5"/>
  <c r="T399" i="5"/>
  <c r="T168" i="5"/>
  <c r="T437" i="5"/>
  <c r="T706" i="5"/>
  <c r="T455" i="5"/>
  <c r="T43" i="5"/>
  <c r="T668" i="5"/>
  <c r="T221" i="5"/>
  <c r="T524" i="5"/>
  <c r="T709" i="5"/>
  <c r="T118" i="5"/>
  <c r="T713" i="5"/>
  <c r="T365" i="5"/>
  <c r="T77" i="5"/>
  <c r="T611" i="5"/>
  <c r="T615" i="5"/>
  <c r="T279" i="5"/>
  <c r="T271" i="5"/>
  <c r="T497" i="5"/>
  <c r="T353" i="5"/>
  <c r="T598" i="5"/>
  <c r="T672" i="5"/>
  <c r="T287" i="5"/>
  <c r="T636" i="5"/>
  <c r="T646" i="5"/>
  <c r="T386" i="5"/>
  <c r="T16" i="5"/>
  <c r="T654" i="5"/>
  <c r="T312" i="5"/>
  <c r="T436" i="5"/>
  <c r="T520" i="5"/>
  <c r="T188" i="5"/>
  <c r="T349" i="5"/>
  <c r="T89" i="5"/>
  <c r="T99" i="5"/>
  <c r="T651" i="5"/>
  <c r="T56" i="5"/>
  <c r="T410" i="5"/>
  <c r="T685" i="5"/>
  <c r="T79" i="5"/>
  <c r="T699" i="5"/>
  <c r="T354" i="5"/>
  <c r="T409" i="5"/>
  <c r="T549" i="5"/>
  <c r="T576" i="5"/>
  <c r="T261" i="5"/>
  <c r="T157" i="5"/>
  <c r="T333" i="5"/>
  <c r="T345" i="5"/>
  <c r="T385" i="5"/>
  <c r="T647" i="5"/>
  <c r="T250" i="5"/>
  <c r="T535" i="5"/>
  <c r="T638" i="5"/>
  <c r="T370" i="5"/>
  <c r="T57" i="5"/>
  <c r="T629" i="5"/>
  <c r="T277" i="5"/>
  <c r="T55" i="5"/>
  <c r="T513" i="5"/>
  <c r="T173" i="5"/>
  <c r="T35" i="5"/>
  <c r="T302" i="5"/>
  <c r="T69" i="5"/>
  <c r="T655" i="5"/>
  <c r="T382" i="5"/>
  <c r="T617" i="5"/>
  <c r="T390" i="5"/>
  <c r="T635" i="5"/>
  <c r="T52" i="5"/>
  <c r="T674" i="5"/>
  <c r="T194" i="5"/>
  <c r="T694" i="5"/>
  <c r="T489" i="5"/>
  <c r="T553" i="5"/>
  <c r="T251" i="5"/>
  <c r="T404" i="5"/>
  <c r="T102" i="5"/>
  <c r="T336" i="5"/>
  <c r="T235" i="5"/>
  <c r="T639" i="5"/>
  <c r="T176" i="5"/>
  <c r="T483" i="5"/>
  <c r="T630" i="5"/>
  <c r="T328" i="5"/>
  <c r="T199" i="5"/>
  <c r="T621" i="5"/>
  <c r="T268" i="5"/>
  <c r="T53" i="5"/>
  <c r="T475" i="5"/>
  <c r="T160" i="5"/>
  <c r="T695" i="5"/>
  <c r="T106" i="5"/>
  <c r="T389" i="5"/>
  <c r="T169" i="5"/>
  <c r="T558" i="5"/>
  <c r="T104" i="5"/>
  <c r="T159" i="5"/>
  <c r="T103" i="5"/>
  <c r="T161" i="5"/>
  <c r="T536" i="5"/>
  <c r="T319" i="5"/>
  <c r="T18" i="5"/>
  <c r="T314" i="5"/>
  <c r="T430" i="5"/>
  <c r="T200" i="5"/>
  <c r="T317" i="5"/>
  <c r="T609" i="5"/>
  <c r="T243" i="5"/>
  <c r="T595" i="5"/>
  <c r="T584" i="5"/>
  <c r="T666" i="5"/>
  <c r="T180" i="5"/>
  <c r="T565" i="5"/>
  <c r="T375" i="5"/>
  <c r="T545" i="5"/>
  <c r="T234" i="5"/>
  <c r="T572" i="5"/>
  <c r="T688" i="5"/>
  <c r="T297" i="5"/>
  <c r="T49" i="5"/>
  <c r="T622" i="5"/>
  <c r="T164" i="5"/>
  <c r="T369" i="5"/>
  <c r="T614" i="5"/>
  <c r="T321" i="5"/>
  <c r="T259" i="5"/>
  <c r="T574" i="5"/>
  <c r="T240" i="5"/>
  <c r="T702" i="5"/>
  <c r="T438" i="5"/>
  <c r="T120" i="5"/>
  <c r="T637" i="5"/>
  <c r="T568" i="5"/>
  <c r="T231" i="5"/>
  <c r="T681" i="5"/>
  <c r="T653" i="5"/>
  <c r="T485" i="5"/>
  <c r="T85" i="5"/>
  <c r="T29" i="5"/>
  <c r="T573" i="5"/>
  <c r="T38" i="5"/>
  <c r="T381" i="5"/>
  <c r="T216" i="5"/>
  <c r="T458" i="5"/>
  <c r="T479" i="5"/>
  <c r="T657" i="5"/>
  <c r="T140" i="5"/>
  <c r="T459" i="5"/>
  <c r="T14" i="5"/>
  <c r="T530" i="5"/>
  <c r="T224" i="5"/>
  <c r="T225" i="5"/>
  <c r="T673" i="5"/>
  <c r="T288" i="5"/>
  <c r="T299" i="5"/>
  <c r="T607" i="5"/>
  <c r="T151" i="5"/>
  <c r="T30" i="5"/>
  <c r="T605" i="5"/>
  <c r="T258" i="5"/>
  <c r="T190" i="5"/>
  <c r="T670" i="5"/>
  <c r="T384" i="5"/>
  <c r="T247" i="5"/>
  <c r="T267" i="5"/>
  <c r="T58" i="5"/>
  <c r="T644" i="5"/>
  <c r="T662" i="5"/>
  <c r="T380" i="5"/>
  <c r="T373" i="5"/>
  <c r="T207" i="5"/>
  <c r="T403" i="5"/>
  <c r="T195" i="5"/>
  <c r="T632" i="5"/>
  <c r="T96" i="5"/>
  <c r="T294" i="5"/>
  <c r="T444" i="5"/>
  <c r="T508" i="5"/>
  <c r="T215" i="5"/>
  <c r="T171" i="5"/>
  <c r="T665" i="5"/>
  <c r="T270" i="5"/>
  <c r="T441" i="5"/>
  <c r="T515" i="5"/>
  <c r="T124" i="5"/>
  <c r="T660" i="5"/>
  <c r="T597" i="5"/>
  <c r="T249" i="5"/>
  <c r="T83" i="5"/>
  <c r="T528" i="5"/>
  <c r="T213" i="5"/>
  <c r="T661" i="5"/>
  <c r="T334" i="5"/>
  <c r="T80" i="5"/>
  <c r="T64" i="5"/>
  <c r="T506" i="5"/>
  <c r="T62" i="5"/>
  <c r="T201" i="5"/>
  <c r="T156" i="5"/>
  <c r="T98" i="5"/>
  <c r="T368" i="5"/>
  <c r="T560" i="5"/>
  <c r="T538" i="5"/>
  <c r="T70" i="5"/>
  <c r="T86" i="5"/>
  <c r="T432" i="5"/>
  <c r="T486" i="5"/>
  <c r="T206" i="5"/>
  <c r="T703" i="5"/>
  <c r="T631" i="5"/>
  <c r="T260" i="5"/>
  <c r="T237" i="5"/>
  <c r="T500" i="5"/>
  <c r="T90" i="5"/>
  <c r="T619" i="5"/>
  <c r="T589" i="5"/>
  <c r="T232" i="5"/>
  <c r="T61" i="5"/>
  <c r="T514" i="5"/>
  <c r="T87" i="5"/>
  <c r="T652" i="5"/>
  <c r="T326" i="5"/>
  <c r="T54" i="5"/>
  <c r="T84" i="5"/>
  <c r="T205" i="5"/>
  <c r="T510" i="5"/>
  <c r="T457" i="5"/>
  <c r="T128" i="5"/>
  <c r="T22" i="5"/>
  <c r="T359" i="5"/>
  <c r="T727" i="5"/>
  <c r="T523" i="5"/>
  <c r="T40" i="5"/>
  <c r="T73" i="5"/>
  <c r="T511" i="5"/>
  <c r="T478" i="5"/>
  <c r="T165" i="5"/>
  <c r="T550" i="5"/>
  <c r="T575" i="5"/>
  <c r="T242" i="5"/>
  <c r="T556" i="5"/>
  <c r="T222" i="5"/>
  <c r="T645" i="5"/>
  <c r="T166" i="5"/>
  <c r="T640" i="5"/>
  <c r="T9" i="5"/>
  <c r="T320" i="5"/>
  <c r="T341" i="5"/>
  <c r="T525" i="5"/>
  <c r="T94" i="5"/>
  <c r="T343" i="5"/>
  <c r="T350" i="5"/>
  <c r="T663" i="5"/>
  <c r="T516" i="5"/>
  <c r="T21" i="5"/>
  <c r="T408" i="5"/>
  <c r="T721" i="5"/>
  <c r="T454" i="5"/>
  <c r="T153" i="5"/>
  <c r="T490" i="5"/>
  <c r="T537" i="5"/>
  <c r="T214" i="5"/>
  <c r="T439" i="5"/>
  <c r="T451" i="5"/>
  <c r="T610" i="5"/>
  <c r="T474" i="5"/>
  <c r="T521" i="5"/>
  <c r="T163" i="5"/>
  <c r="T613" i="5"/>
  <c r="T469" i="5"/>
  <c r="T121" i="5"/>
  <c r="T628" i="5"/>
  <c r="T311" i="5"/>
  <c r="T51" i="5"/>
  <c r="T34" i="5"/>
  <c r="T154" i="5"/>
  <c r="T167" i="5"/>
  <c r="T690" i="5"/>
  <c r="T105" i="5"/>
  <c r="T472" i="5"/>
  <c r="T356" i="5"/>
  <c r="T682" i="5"/>
  <c r="T68" i="5"/>
  <c r="T507" i="5"/>
  <c r="T285" i="5"/>
  <c r="T352" i="5"/>
  <c r="T704" i="5"/>
  <c r="T108" i="5"/>
  <c r="T362" i="5"/>
  <c r="T603" i="5"/>
  <c r="T111" i="5"/>
  <c r="T115" i="5"/>
  <c r="T716" i="5"/>
  <c r="T322" i="5"/>
  <c r="T36" i="5"/>
  <c r="T329" i="5"/>
  <c r="T664" i="5"/>
  <c r="T671" i="5"/>
  <c r="T580" i="5"/>
  <c r="T60" i="5"/>
  <c r="T405" i="5"/>
  <c r="T563" i="5"/>
  <c r="T227" i="5"/>
  <c r="T712" i="5"/>
  <c r="T32" i="5"/>
  <c r="T27" i="5"/>
  <c r="T488" i="5"/>
  <c r="T689" i="5"/>
  <c r="T257" i="5"/>
  <c r="T340" i="5"/>
  <c r="T602" i="5"/>
  <c r="T501" i="5"/>
  <c r="T185" i="5"/>
  <c r="T429" i="5"/>
  <c r="T705" i="5"/>
  <c r="T431" i="5"/>
  <c r="T92" i="5"/>
  <c r="T327" i="5"/>
  <c r="T529" i="5"/>
  <c r="T204" i="5"/>
  <c r="T360" i="5"/>
  <c r="T407" i="5"/>
  <c r="T155" i="5"/>
  <c r="T367" i="5"/>
  <c r="T499" i="5"/>
  <c r="T136" i="5"/>
  <c r="T394" i="5"/>
  <c r="T395" i="5"/>
  <c r="T33" i="5"/>
  <c r="T620" i="5"/>
  <c r="T303" i="5"/>
  <c r="T67" i="5"/>
  <c r="T11" i="5"/>
  <c r="T141" i="5"/>
  <c r="T643" i="5"/>
  <c r="T290" i="5"/>
  <c r="T318" i="5"/>
  <c r="T129" i="5"/>
  <c r="T377" i="5"/>
  <c r="T419" i="5"/>
  <c r="T212" i="5"/>
  <c r="T192" i="5"/>
  <c r="T387" i="5"/>
  <c r="T492" i="5"/>
  <c r="T47" i="5"/>
  <c r="T25" i="5"/>
  <c r="T293" i="5"/>
  <c r="T116" i="5"/>
  <c r="T179" i="5"/>
  <c r="T532" i="5"/>
  <c r="T471" i="5"/>
  <c r="T229" i="5"/>
  <c r="T63" i="5"/>
  <c r="T335" i="5"/>
  <c r="T211" i="5"/>
  <c r="T28" i="5"/>
  <c r="T717" i="5"/>
  <c r="T246" i="5"/>
  <c r="T31" i="5"/>
  <c r="T462" i="5"/>
  <c r="T296" i="5"/>
  <c r="T223" i="5"/>
  <c r="T253" i="5"/>
  <c r="T658" i="5"/>
  <c r="T45" i="5"/>
  <c r="T284" i="5"/>
  <c r="T131" i="5"/>
  <c r="T463" i="5"/>
  <c r="T255" i="5"/>
  <c r="T147" i="5"/>
  <c r="T656" i="5"/>
  <c r="T379" i="5"/>
  <c r="T20" i="5"/>
  <c r="T134" i="5"/>
  <c r="T493" i="5"/>
  <c r="T91" i="5"/>
  <c r="T59" i="5"/>
  <c r="T378" i="5"/>
  <c r="T416" i="5"/>
  <c r="T687" i="5"/>
  <c r="T484" i="5"/>
  <c r="T88" i="5"/>
  <c r="T144" i="5"/>
  <c r="T351" i="5"/>
  <c r="T175" i="5"/>
  <c r="T588" i="5"/>
  <c r="T220" i="5"/>
  <c r="T19" i="5"/>
  <c r="T445" i="5"/>
  <c r="T82" i="5"/>
  <c r="T393" i="5"/>
  <c r="T554" i="5"/>
  <c r="T97" i="5"/>
  <c r="T266" i="5"/>
  <c r="T548" i="5"/>
  <c r="T443" i="5"/>
  <c r="T648" i="5"/>
  <c r="T677" i="5"/>
  <c r="T539" i="5"/>
  <c r="T477" i="5"/>
  <c r="T187" i="5"/>
  <c r="T449" i="5"/>
  <c r="T546" i="5"/>
  <c r="T398" i="5"/>
  <c r="T564" i="5"/>
  <c r="T710" i="5"/>
  <c r="T448" i="5"/>
  <c r="C65" i="6" l="1"/>
  <c r="C69" i="6"/>
  <c r="H47" i="6"/>
  <c r="D47" i="6" s="1"/>
  <c r="H52" i="6"/>
  <c r="D29" i="6"/>
  <c r="C29" i="6"/>
  <c r="C34" i="6"/>
  <c r="D22" i="6"/>
  <c r="C22" i="6"/>
  <c r="D27" i="6"/>
  <c r="C27" i="6"/>
  <c r="D17" i="6"/>
  <c r="K68" i="6"/>
  <c r="C32" i="6"/>
  <c r="C68" i="6"/>
  <c r="H42" i="6"/>
  <c r="H37" i="6"/>
  <c r="F41" i="6"/>
  <c r="H41" i="6" s="1"/>
  <c r="F36" i="6"/>
  <c r="H36" i="6" s="1"/>
  <c r="F51" i="6"/>
  <c r="H51" i="6" s="1"/>
  <c r="F46" i="6"/>
  <c r="H46" i="6" s="1"/>
  <c r="H26" i="6"/>
  <c r="F67" i="6"/>
  <c r="H67" i="6" s="1"/>
  <c r="F31" i="6"/>
  <c r="H31" i="6" s="1"/>
  <c r="C21" i="6"/>
  <c r="K67" i="6"/>
  <c r="G20" i="6"/>
  <c r="H20" i="6" s="1"/>
  <c r="B40" i="6"/>
  <c r="G40" i="6" s="1"/>
  <c r="B45" i="6"/>
  <c r="G45" i="6" s="1"/>
  <c r="B30" i="6"/>
  <c r="G30" i="6" s="1"/>
  <c r="B50" i="6"/>
  <c r="G50" i="6" s="1"/>
  <c r="B25" i="6"/>
  <c r="G25" i="6" s="1"/>
  <c r="F25" i="6"/>
  <c r="B35" i="6"/>
  <c r="G35" i="6" s="1"/>
  <c r="B64" i="6"/>
  <c r="H64" i="6"/>
  <c r="C47" i="6" l="1"/>
  <c r="D52" i="6"/>
  <c r="C52" i="6"/>
  <c r="D37" i="6"/>
  <c r="C37" i="6"/>
  <c r="D42" i="6"/>
  <c r="C42" i="6"/>
  <c r="D31" i="6"/>
  <c r="C31" i="6"/>
  <c r="D67" i="6"/>
  <c r="C67" i="6"/>
  <c r="D26" i="6"/>
  <c r="C26" i="6"/>
  <c r="D46" i="6"/>
  <c r="C46" i="6"/>
  <c r="D51" i="6"/>
  <c r="C51" i="6"/>
  <c r="D36" i="6"/>
  <c r="C36" i="6"/>
  <c r="D41" i="6"/>
  <c r="C41" i="6"/>
  <c r="F30" i="6"/>
  <c r="H30" i="6" s="1"/>
  <c r="H25" i="6"/>
  <c r="F35" i="6"/>
  <c r="H35" i="6" s="1"/>
  <c r="F40" i="6"/>
  <c r="H40" i="6" s="1"/>
  <c r="F50" i="6"/>
  <c r="H50" i="6" s="1"/>
  <c r="F45" i="6"/>
  <c r="H45" i="6" s="1"/>
  <c r="F66" i="6"/>
  <c r="H66" i="6" s="1"/>
  <c r="F54" i="6"/>
  <c r="D20" i="6"/>
  <c r="C20" i="6"/>
  <c r="K66" i="6"/>
  <c r="D64" i="6"/>
  <c r="C64" i="6"/>
  <c r="D30" i="6" l="1"/>
  <c r="C30" i="6"/>
  <c r="D50" i="6"/>
  <c r="C50" i="6"/>
  <c r="D40" i="6"/>
  <c r="C40" i="6"/>
  <c r="D35" i="6"/>
  <c r="C35" i="6"/>
  <c r="D25" i="6"/>
  <c r="C25" i="6"/>
  <c r="D45" i="6"/>
  <c r="C45" i="6"/>
  <c r="F57" i="6"/>
  <c r="H57" i="6" s="1"/>
  <c r="F63" i="6"/>
  <c r="H63" i="6" s="1"/>
  <c r="F59" i="6"/>
  <c r="H59" i="6" s="1"/>
  <c r="F55" i="6"/>
  <c r="F58" i="6"/>
  <c r="H58" i="6" s="1"/>
  <c r="F62" i="6"/>
  <c r="H62" i="6" s="1"/>
  <c r="F60" i="6"/>
  <c r="H60" i="6" s="1"/>
  <c r="H54" i="6"/>
  <c r="D66" i="6"/>
  <c r="C66" i="6"/>
  <c r="D57" i="6" l="1"/>
  <c r="C57" i="6"/>
  <c r="D54" i="6"/>
  <c r="C54" i="6"/>
  <c r="D60" i="6"/>
  <c r="C60" i="6"/>
  <c r="D62" i="6"/>
  <c r="C62" i="6"/>
  <c r="D58" i="6"/>
  <c r="C58" i="6"/>
  <c r="F56" i="6"/>
  <c r="H56" i="6" s="1"/>
  <c r="H55" i="6"/>
  <c r="D59" i="6"/>
  <c r="C59" i="6"/>
  <c r="D63" i="6"/>
  <c r="C63" i="6"/>
  <c r="D55" i="6" l="1"/>
  <c r="C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<sst xmlns="http://schemas.openxmlformats.org/spreadsheetml/2006/main" count="30941" uniqueCount="16024">
  <si>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</si>
  <si>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</si>
  <si>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</si>
  <si>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</si>
  <si>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</si>
  <si>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</si>
  <si>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</si>
  <si>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</si>
  <si>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</si>
  <si>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</si>
  <si>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</si>
  <si>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</si>
  <si>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</si>
  <si>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</si>
  <si>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</si>
  <si>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</si>
  <si>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</si>
  <si>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</si>
  <si>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</si>
  <si>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</si>
  <si>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</si>
  <si>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</si>
  <si>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</si>
  <si>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</si>
  <si>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</si>
  <si>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</si>
  <si>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</si>
  <si>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</si>
  <si>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</si>
  <si>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</si>
  <si>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</si>
  <si>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</si>
  <si>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</si>
  <si>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</si>
  <si>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</si>
  <si>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</si>
  <si>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</si>
  <si>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</si>
  <si>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</si>
  <si>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</si>
  <si>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</si>
  <si>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</si>
  <si>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</si>
  <si>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</si>
  <si>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</si>
  <si>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</si>
  <si>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</si>
  <si>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</si>
  <si>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</si>
  <si>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</si>
  <si>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</si>
  <si>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</si>
  <si>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</si>
  <si>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</si>
  <si>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</si>
  <si>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</si>
  <si>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</si>
  <si>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</si>
  <si>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</si>
  <si>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</si>
  <si>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</si>
  <si>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</si>
  <si>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</si>
  <si>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</si>
  <si>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</si>
  <si>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</si>
  <si>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</si>
  <si>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</si>
  <si>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</si>
  <si>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</si>
  <si>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</si>
  <si>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</si>
  <si>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</si>
  <si>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</si>
  <si>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</si>
  <si>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</si>
  <si>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</si>
  <si>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</si>
  <si>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</si>
  <si>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</si>
  <si>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</si>
  <si>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</si>
  <si>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</si>
  <si>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</si>
  <si>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</si>
  <si>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</si>
  <si>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</si>
  <si>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</si>
  <si>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</si>
  <si>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</si>
  <si>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</si>
  <si>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</si>
  <si>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</si>
  <si>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</si>
  <si>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</si>
  <si>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</si>
  <si>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</si>
  <si>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</si>
  <si>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</si>
  <si>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</si>
  <si>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</si>
  <si>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</si>
  <si>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</si>
  <si>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</si>
  <si>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</si>
  <si>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</si>
  <si>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</si>
  <si>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</si>
  <si>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</si>
  <si>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</si>
  <si>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</si>
  <si>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</si>
  <si>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</si>
  <si>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</si>
  <si>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</si>
  <si>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</si>
  <si>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</si>
  <si>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</si>
  <si>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</si>
  <si>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</si>
  <si>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</si>
  <si>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</si>
  <si>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</si>
  <si>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</si>
  <si>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</si>
  <si>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</si>
  <si>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</si>
  <si>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</si>
  <si>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</si>
  <si>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</si>
  <si>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</si>
  <si>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</si>
  <si>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</si>
  <si>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</si>
  <si>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</si>
  <si>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</si>
  <si>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</si>
  <si>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</si>
  <si>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</si>
  <si>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</si>
  <si>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</si>
  <si>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</si>
  <si>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</si>
  <si>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</si>
  <si>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</si>
  <si>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</si>
  <si>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</si>
  <si>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</si>
  <si>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</si>
  <si>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</si>
  <si>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</si>
  <si>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</si>
  <si>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</si>
  <si>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</si>
  <si>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</si>
  <si>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</si>
  <si>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</si>
  <si>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</si>
  <si>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</si>
  <si>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</si>
  <si>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</si>
  <si>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</si>
  <si>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</si>
  <si>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</si>
  <si>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</si>
  <si>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</si>
  <si>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</si>
  <si>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</si>
  <si>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</si>
  <si>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</si>
  <si>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</si>
  <si>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</si>
  <si>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</si>
  <si>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</si>
  <si>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</si>
  <si>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</si>
  <si>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</si>
  <si>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</si>
  <si>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</si>
  <si>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</si>
  <si>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</si>
  <si>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</si>
  <si>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</si>
  <si>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</si>
  <si>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</si>
  <si>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</si>
  <si>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</si>
  <si>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</si>
  <si>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</si>
  <si>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</si>
  <si>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</si>
  <si>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</si>
  <si>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</si>
  <si>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</si>
  <si>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</si>
  <si>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</si>
  <si>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</si>
  <si>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</si>
  <si>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</si>
  <si>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</si>
  <si>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</si>
  <si>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</si>
  <si>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</si>
  <si>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</si>
  <si>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</si>
  <si>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</si>
  <si>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</si>
  <si>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</si>
  <si>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</si>
  <si>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</si>
  <si>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</si>
  <si>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</si>
  <si>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</si>
  <si>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</si>
  <si>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</si>
  <si>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</si>
  <si>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</si>
  <si>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</si>
  <si>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</si>
  <si>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</si>
  <si>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</si>
  <si>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</si>
  <si>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</si>
  <si>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</si>
  <si>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</si>
  <si>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</si>
  <si>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</si>
  <si>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</si>
  <si>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</si>
  <si>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</si>
  <si>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</si>
  <si>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</si>
  <si>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</si>
  <si>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</si>
  <si>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</si>
  <si>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</si>
  <si>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</si>
  <si>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</si>
  <si>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</si>
  <si>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</si>
  <si>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</si>
  <si>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</si>
  <si>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</si>
  <si>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</si>
  <si>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</si>
  <si>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</si>
  <si>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</si>
  <si>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</si>
  <si>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</si>
  <si>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</si>
  <si>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</si>
  <si>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</si>
  <si>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</si>
  <si>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</si>
  <si>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</si>
  <si>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</si>
  <si>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</si>
  <si>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</si>
  <si>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</si>
  <si>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</si>
  <si>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</si>
  <si>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</si>
  <si>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</si>
  <si>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</si>
  <si>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</si>
  <si>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</si>
  <si>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</si>
  <si>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</si>
  <si>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</si>
  <si>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</si>
  <si>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</si>
  <si>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</si>
  <si>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</si>
  <si>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</si>
  <si>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</si>
  <si>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</si>
  <si>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</si>
  <si>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</si>
  <si>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</si>
  <si>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</si>
  <si>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</si>
  <si>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</si>
  <si>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</si>
  <si>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</si>
  <si>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</si>
  <si>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</si>
  <si>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</si>
  <si>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</si>
  <si>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</si>
  <si>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</si>
  <si>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</si>
  <si>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</si>
  <si>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</si>
  <si>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</si>
  <si>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</si>
  <si>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</si>
  <si>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</si>
  <si>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</si>
  <si>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</si>
  <si>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</si>
  <si>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</si>
  <si>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</si>
  <si>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</si>
  <si>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</si>
  <si>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</si>
  <si>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</si>
  <si>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</si>
  <si>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</si>
  <si>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</si>
  <si>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</si>
  <si>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</si>
  <si>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</si>
  <si>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</si>
  <si>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</si>
  <si>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</si>
  <si>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</si>
  <si>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</si>
  <si>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</si>
  <si>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</si>
  <si>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</si>
  <si>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</si>
  <si>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</si>
  <si>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</si>
  <si>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</si>
  <si>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</si>
  <si>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</si>
  <si>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</si>
  <si>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</si>
  <si>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</si>
  <si>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</si>
  <si>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</si>
  <si>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</si>
  <si>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</si>
  <si>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</si>
  <si>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</si>
  <si>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</si>
  <si>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</si>
  <si>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</si>
  <si>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</si>
  <si>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</si>
  <si>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</si>
  <si>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</si>
  <si>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</si>
  <si>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</si>
  <si>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</si>
  <si>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</si>
  <si>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</si>
  <si>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</si>
  <si>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</si>
  <si>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</si>
  <si>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</si>
  <si>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</si>
  <si>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</si>
  <si>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</si>
  <si>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</si>
  <si>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</si>
  <si>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</si>
  <si>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</si>
  <si>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</si>
  <si>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</si>
  <si>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</si>
  <si>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</si>
  <si>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</si>
  <si>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</si>
  <si>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</si>
  <si>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</si>
  <si>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</si>
  <si>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</si>
  <si>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</si>
  <si>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</si>
  <si>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</si>
  <si>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</si>
  <si>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</si>
  <si>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</si>
  <si>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</si>
  <si>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</si>
  <si>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</si>
  <si>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</si>
  <si>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</si>
  <si>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</si>
  <si>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</si>
  <si>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</si>
  <si>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</si>
  <si>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</si>
  <si>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</si>
  <si>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</si>
  <si>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</si>
  <si>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</si>
  <si>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</si>
  <si>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</si>
  <si>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</si>
  <si>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</si>
  <si>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</si>
  <si>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</si>
  <si>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</si>
  <si>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</si>
  <si>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</si>
  <si>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</si>
  <si>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</si>
  <si>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</si>
  <si>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</si>
  <si>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</si>
  <si>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</si>
  <si>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</si>
  <si>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</si>
  <si>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</si>
  <si>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</si>
  <si>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</si>
  <si>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</si>
  <si>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</si>
  <si>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</si>
  <si>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</si>
  <si>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</si>
  <si>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</si>
  <si>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</si>
  <si>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</si>
  <si>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</si>
  <si>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</si>
  <si>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</si>
  <si>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</si>
  <si>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</si>
  <si>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</si>
  <si>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</si>
  <si>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</si>
  <si>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</si>
  <si>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</si>
  <si>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</si>
  <si>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</si>
  <si>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</si>
  <si>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</si>
  <si>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</si>
  <si>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</si>
  <si>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</si>
  <si>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</si>
  <si>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</si>
  <si>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</si>
  <si>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</si>
  <si>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</si>
  <si>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</si>
  <si>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</si>
  <si>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</si>
  <si>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</si>
  <si>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</si>
  <si>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</si>
  <si>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</si>
  <si>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</si>
  <si>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</si>
  <si>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</si>
  <si>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</si>
  <si>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</si>
  <si>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</si>
  <si>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</si>
  <si>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</si>
  <si>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</si>
  <si>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</si>
  <si>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</si>
  <si>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</si>
  <si>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</si>
  <si>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</si>
  <si>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</si>
  <si>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</si>
  <si>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</si>
  <si>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</si>
  <si>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</si>
  <si>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</si>
  <si>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</si>
  <si>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</si>
  <si>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</si>
  <si>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</si>
  <si>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</si>
  <si>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</si>
  <si>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</si>
  <si>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</si>
  <si>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</si>
  <si>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</si>
  <si>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</si>
  <si>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</si>
  <si>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</si>
  <si>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</si>
  <si>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</si>
  <si>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</si>
  <si>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</si>
  <si>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</si>
  <si>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</si>
  <si>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</si>
  <si>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</si>
  <si>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</si>
  <si>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</si>
  <si>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</si>
  <si>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</si>
  <si>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</si>
  <si>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</si>
  <si>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</si>
  <si>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</si>
  <si>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</si>
  <si>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</si>
  <si>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</si>
  <si>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</si>
  <si>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</si>
  <si>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</si>
  <si>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</si>
  <si>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</si>
  <si>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</si>
  <si>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</si>
  <si>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</si>
  <si>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</si>
  <si>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</si>
  <si>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</si>
  <si>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</si>
  <si>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</si>
  <si>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</si>
  <si>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</si>
  <si>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</si>
  <si>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</si>
  <si>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</si>
  <si>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</si>
  <si>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</si>
  <si>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</si>
  <si>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</si>
  <si>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</si>
  <si>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</si>
  <si>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</si>
  <si>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</si>
  <si>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</si>
  <si>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</si>
  <si>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</si>
  <si>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</si>
  <si>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</si>
  <si>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</si>
  <si>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</si>
  <si>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</si>
  <si>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</si>
  <si>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</si>
  <si>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</si>
  <si>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</si>
  <si>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</si>
  <si>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</si>
  <si>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</si>
  <si>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</si>
  <si>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</si>
  <si>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</si>
  <si>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</si>
  <si>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</si>
  <si>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</si>
  <si>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</si>
  <si>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</si>
  <si>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</si>
  <si>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</si>
  <si>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</si>
  <si>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</si>
  <si>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</si>
  <si>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</si>
  <si>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</si>
  <si>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</si>
  <si>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</si>
  <si>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</si>
  <si>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</si>
  <si>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</si>
  <si>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</si>
  <si>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</si>
  <si>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</si>
  <si>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</si>
  <si>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</si>
  <si>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</si>
  <si>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</si>
  <si>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</si>
  <si>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</si>
  <si>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</si>
  <si>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</si>
  <si>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</si>
  <si>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</si>
  <si>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</si>
  <si>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</si>
  <si>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</si>
  <si>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</si>
  <si>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</si>
  <si>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</si>
  <si>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</si>
  <si>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</si>
  <si>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</si>
  <si>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</si>
  <si>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</si>
  <si>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</si>
  <si>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</si>
  <si>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</si>
  <si>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</si>
  <si>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</si>
  <si>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</si>
  <si>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</si>
  <si>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</si>
  <si>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</si>
  <si>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</si>
  <si>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</si>
  <si>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</si>
  <si>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</si>
  <si>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</si>
  <si>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</si>
  <si>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</si>
  <si>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</si>
  <si>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</si>
  <si>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</si>
  <si>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</si>
  <si>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</si>
  <si>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</si>
  <si>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</si>
  <si>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</si>
  <si>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</si>
  <si>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</si>
  <si>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</si>
  <si>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</si>
  <si>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</si>
  <si>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</si>
  <si>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</si>
  <si>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</si>
  <si>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</si>
  <si>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</si>
  <si>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</si>
  <si>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</si>
  <si>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</si>
  <si>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</si>
  <si>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</si>
  <si>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</si>
  <si>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</si>
  <si>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</si>
  <si>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</si>
  <si>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</si>
  <si>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</si>
  <si>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</si>
  <si>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</si>
  <si>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</si>
  <si>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</si>
  <si>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</si>
  <si>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</si>
  <si>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</si>
  <si>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</si>
  <si>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</si>
  <si>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</si>
  <si>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</si>
  <si>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</si>
  <si>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</si>
  <si>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</si>
  <si>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</si>
  <si>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</si>
  <si>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</si>
  <si>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</si>
  <si>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</si>
  <si>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</si>
  <si>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</si>
  <si>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</si>
  <si>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</si>
  <si>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</si>
  <si>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</si>
  <si>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</si>
  <si>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</si>
  <si>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</si>
  <si>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</si>
  <si>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</si>
  <si>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</si>
  <si>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</si>
  <si>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</si>
  <si>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</si>
  <si>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</si>
  <si>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</si>
  <si>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</si>
  <si>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</si>
  <si>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</si>
  <si>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</si>
  <si>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</si>
  <si>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</si>
  <si>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</si>
  <si>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</si>
  <si>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</si>
  <si>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</si>
  <si>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</si>
  <si>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</si>
  <si>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</si>
  <si>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</si>
  <si>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</si>
  <si>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</si>
  <si>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</si>
  <si>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</si>
  <si>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</si>
  <si>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</si>
  <si>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</si>
  <si>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</si>
  <si>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</si>
  <si>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</si>
  <si>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</si>
  <si>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</si>
  <si>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</si>
  <si>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</si>
  <si>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</si>
  <si>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</si>
  <si>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</si>
  <si>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</si>
  <si>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</si>
  <si>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</si>
  <si>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</si>
  <si>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</si>
  <si>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</si>
  <si>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</si>
  <si>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</si>
  <si>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</si>
  <si>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</si>
  <si>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</si>
  <si>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</si>
  <si>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</si>
  <si>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</si>
  <si>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</si>
  <si>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</si>
  <si>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</si>
  <si>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</si>
  <si>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</si>
  <si>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</si>
  <si>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</si>
  <si>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</si>
  <si>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</si>
  <si>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</si>
  <si>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</si>
  <si>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</si>
  <si>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</si>
  <si>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</si>
  <si>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</si>
  <si>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</si>
  <si>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</si>
  <si>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</si>
  <si>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</si>
  <si>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</si>
  <si>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</si>
  <si>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</si>
  <si>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</si>
  <si>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</si>
  <si>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</si>
  <si>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</si>
  <si>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</si>
  <si>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</si>
  <si>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</si>
  <si>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</si>
  <si>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</si>
  <si>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</si>
  <si>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</si>
  <si>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</si>
  <si>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</si>
  <si>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</si>
  <si>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</si>
  <si>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</si>
  <si>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</si>
  <si>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</si>
  <si>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</si>
  <si>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</si>
  <si>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</si>
  <si>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</si>
  <si>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</si>
  <si>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</si>
  <si>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</si>
  <si>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</si>
  <si>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</si>
  <si>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</si>
  <si>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</si>
  <si>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</si>
  <si>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</si>
  <si>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</si>
  <si>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</si>
  <si>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</si>
  <si>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</si>
  <si>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</si>
  <si>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</si>
  <si>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</si>
  <si>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</si>
  <si>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</si>
  <si>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</si>
  <si>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</si>
  <si>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</si>
  <si>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</si>
  <si>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</si>
  <si>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</si>
  <si>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</si>
  <si>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</si>
  <si>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</si>
  <si>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</si>
  <si>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</si>
  <si>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</si>
  <si>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</si>
  <si>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</si>
  <si>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</si>
  <si>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</si>
  <si>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</si>
  <si>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</si>
  <si>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</si>
  <si>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</si>
  <si>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</si>
  <si>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</si>
  <si>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</si>
  <si>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</si>
  <si>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</si>
  <si>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</si>
  <si>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</si>
  <si>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</si>
  <si>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</si>
  <si>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</si>
  <si>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</si>
  <si>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</si>
  <si>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</si>
  <si>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</si>
  <si>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</si>
  <si>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</si>
  <si>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</si>
  <si>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</si>
  <si>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</si>
  <si>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</si>
  <si>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</si>
  <si>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</si>
  <si>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</si>
  <si>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</si>
  <si>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</si>
  <si>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</si>
  <si>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</si>
  <si>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</si>
  <si>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</si>
  <si>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</si>
  <si>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</si>
  <si>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</si>
  <si>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</si>
  <si>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</si>
  <si>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</si>
  <si>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</si>
  <si>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</si>
  <si>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</si>
  <si>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</si>
  <si>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</si>
  <si>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</si>
  <si>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</si>
  <si>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</si>
  <si>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</si>
  <si>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</si>
  <si>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</si>
  <si>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</si>
  <si>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</si>
  <si>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</si>
  <si>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</si>
  <si>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</si>
  <si>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</si>
  <si>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</si>
  <si>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</si>
  <si>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</si>
  <si>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</si>
  <si>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</si>
  <si>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</si>
  <si>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</si>
  <si>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</si>
  <si>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</si>
  <si>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</si>
  <si>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</si>
  <si>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</si>
  <si>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</si>
  <si>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</si>
  <si>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</si>
  <si>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</si>
  <si>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</si>
  <si>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</si>
  <si>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</si>
  <si>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</si>
  <si>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</si>
  <si>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</si>
  <si>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</si>
  <si>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</si>
  <si>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</si>
  <si>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</si>
  <si>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</si>
  <si>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</si>
  <si>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</si>
  <si>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</si>
  <si>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</si>
  <si>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</si>
  <si>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</si>
  <si>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</si>
  <si>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</si>
  <si>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</si>
  <si>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</si>
  <si>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</si>
  <si>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</si>
  <si>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</si>
  <si>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</si>
  <si>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</si>
  <si>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</si>
  <si>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</si>
  <si>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</si>
  <si>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</si>
  <si>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</si>
  <si>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</si>
  <si>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</si>
  <si>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</si>
  <si>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</si>
  <si>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</si>
  <si>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</si>
  <si>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</si>
  <si>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</si>
  <si>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</si>
  <si>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</si>
  <si>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</si>
  <si>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</si>
  <si>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</si>
  <si>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</si>
  <si>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</si>
  <si>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</si>
  <si>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</si>
  <si>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</si>
  <si>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</si>
  <si>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</si>
  <si>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</si>
  <si>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</si>
  <si>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</si>
  <si>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</si>
  <si>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</si>
  <si>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</si>
  <si>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</si>
  <si>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</si>
  <si>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</si>
  <si>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</si>
  <si>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</si>
  <si>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</si>
  <si>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</si>
  <si>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</si>
  <si>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</si>
  <si>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</si>
  <si>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</si>
  <si>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</si>
  <si>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</si>
  <si>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</si>
  <si>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</si>
  <si>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</si>
  <si>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</si>
  <si>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</si>
  <si>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</si>
  <si>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</si>
  <si>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</si>
  <si>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</si>
  <si>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</si>
  <si>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</si>
  <si>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</si>
  <si>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</si>
  <si>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</si>
  <si>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</si>
  <si>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</si>
  <si>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</si>
  <si>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</si>
  <si>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</si>
  <si>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</si>
  <si>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</si>
  <si>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</si>
  <si>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</si>
  <si>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</si>
  <si>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</si>
  <si>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</si>
  <si>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</si>
  <si>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</si>
  <si>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</si>
  <si>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</si>
  <si>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</si>
  <si>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</si>
  <si>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</si>
  <si>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</si>
  <si>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</si>
  <si>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</si>
  <si>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</si>
  <si>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</si>
  <si>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</si>
  <si>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</si>
  <si>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</si>
  <si>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</si>
  <si>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</si>
  <si>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</si>
  <si>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</si>
  <si>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</si>
  <si>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</si>
  <si>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</si>
  <si>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</si>
  <si>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</si>
  <si>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</si>
  <si>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</si>
  <si>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</si>
  <si>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</si>
  <si>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</si>
  <si>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</si>
  <si>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</si>
  <si>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</si>
  <si>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</si>
  <si>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</si>
  <si>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</si>
  <si>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</si>
  <si>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</si>
  <si>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</si>
  <si>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</si>
  <si>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</si>
  <si>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</si>
  <si>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</si>
  <si>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</si>
  <si>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</si>
  <si>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</si>
  <si>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</si>
  <si>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</si>
  <si>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</si>
  <si>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</si>
  <si>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</si>
  <si>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</si>
  <si>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</si>
  <si>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</si>
  <si>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</si>
  <si>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</si>
  <si>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</si>
  <si>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</si>
  <si>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</si>
  <si>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</si>
  <si>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</si>
  <si>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</si>
  <si>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</si>
  <si>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</si>
  <si>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</si>
  <si>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</si>
  <si>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</si>
  <si>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</si>
  <si>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</si>
  <si>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</si>
  <si>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</si>
  <si>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</si>
  <si>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</si>
  <si>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</si>
  <si>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</si>
  <si>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</si>
  <si>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</si>
  <si>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</si>
  <si>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</si>
  <si>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</si>
  <si>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</si>
  <si>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</si>
  <si>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</si>
  <si>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</si>
  <si>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</si>
  <si>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</si>
  <si>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</si>
  <si>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</si>
  <si>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</si>
  <si>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</si>
  <si>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</si>
  <si>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</si>
  <si>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</si>
  <si>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</si>
  <si>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</si>
  <si>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</si>
  <si>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</si>
  <si>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</si>
  <si>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</si>
  <si>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</si>
  <si>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</si>
  <si>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</si>
  <si>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</si>
  <si>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</si>
  <si>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</si>
  <si>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</si>
  <si>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</si>
  <si>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</si>
  <si>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</si>
  <si>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</si>
  <si>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</si>
  <si>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</si>
  <si>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</si>
  <si>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</si>
  <si>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</si>
  <si>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</si>
  <si>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</si>
  <si>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</si>
  <si>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</si>
  <si>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</si>
  <si>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</si>
  <si>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</si>
  <si>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</si>
  <si>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</si>
  <si>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</si>
  <si>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</si>
  <si>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</si>
  <si>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</si>
  <si>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</si>
  <si>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</si>
  <si>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</si>
  <si>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</si>
  <si>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</si>
  <si>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</si>
  <si>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</si>
  <si>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</si>
  <si>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</si>
  <si>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</si>
  <si>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</si>
  <si>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</si>
  <si>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</si>
  <si>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</si>
  <si>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</si>
  <si>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</si>
  <si>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</si>
  <si>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</si>
  <si>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</si>
  <si>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</si>
  <si>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</si>
  <si>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</si>
  <si>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</si>
  <si>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</si>
  <si>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</si>
  <si>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</si>
  <si>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</si>
  <si>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</si>
  <si>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</si>
  <si>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</si>
  <si>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</si>
  <si>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</si>
  <si>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</si>
  <si>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</si>
  <si>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</si>
  <si>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</si>
  <si>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</si>
  <si>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</si>
  <si>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</si>
  <si>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</si>
  <si>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</si>
  <si>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</si>
  <si>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</si>
  <si>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</si>
  <si>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</si>
  <si>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</si>
  <si>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</si>
  <si>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</si>
  <si>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</si>
  <si>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</si>
  <si>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</si>
  <si>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</si>
  <si>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</si>
  <si>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</si>
  <si>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</si>
  <si>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</si>
  <si>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</si>
  <si>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</si>
  <si>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</si>
  <si>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</si>
  <si>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</si>
  <si>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</si>
  <si>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</si>
  <si>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</si>
  <si>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</si>
  <si>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</si>
  <si>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</si>
  <si>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</si>
  <si>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</si>
  <si>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</si>
  <si>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</si>
  <si>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</si>
  <si>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</si>
  <si>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</si>
  <si>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</si>
  <si>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</si>
  <si>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</si>
  <si>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</si>
  <si>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</si>
  <si>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</si>
  <si>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</si>
  <si>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</si>
  <si>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</si>
  <si>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</si>
  <si>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</si>
  <si>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</si>
  <si>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</si>
  <si>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</si>
  <si>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</si>
  <si>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</si>
  <si>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</si>
  <si>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</si>
  <si>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</si>
  <si>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</si>
  <si>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</si>
  <si>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</si>
  <si>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</si>
  <si>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</si>
  <si>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</si>
  <si>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</si>
  <si>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</si>
  <si>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</si>
  <si>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</si>
  <si>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</si>
  <si>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</si>
  <si>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</si>
  <si>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</si>
  <si>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</si>
  <si>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</si>
  <si>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</si>
  <si>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</si>
  <si>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</si>
  <si>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</si>
  <si>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</si>
  <si>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</si>
  <si>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</si>
  <si>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</si>
  <si>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</si>
  <si>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</si>
  <si>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</si>
  <si>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</si>
  <si>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</si>
  <si>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</si>
  <si>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</si>
  <si>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</si>
  <si>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</si>
  <si>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</si>
  <si>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</si>
  <si>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</si>
  <si>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</si>
  <si>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</si>
  <si>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</si>
  <si>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</si>
  <si>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</si>
  <si>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</si>
  <si>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</si>
  <si>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</si>
  <si>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</si>
  <si>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</si>
  <si>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</si>
  <si>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</si>
  <si>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</si>
  <si>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</si>
  <si>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</si>
  <si>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</si>
  <si>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</si>
  <si>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</si>
  <si>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</si>
  <si>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</si>
  <si>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</si>
  <si>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</si>
  <si>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</si>
  <si>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</si>
  <si>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</si>
  <si>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</si>
  <si>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</si>
  <si>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</si>
  <si>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</si>
  <si>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</si>
  <si>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</si>
  <si>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</si>
  <si>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</si>
  <si>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</si>
  <si>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</si>
  <si>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</si>
  <si>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</si>
  <si>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</si>
  <si>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</si>
  <si>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</si>
  <si>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</si>
  <si>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</si>
  <si>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</si>
  <si>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</si>
  <si>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</si>
  <si>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</si>
  <si>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</si>
  <si>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</si>
  <si>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</si>
  <si>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</si>
  <si>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</si>
  <si>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</si>
  <si>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</si>
  <si>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</si>
  <si>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</si>
  <si>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</si>
  <si>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</si>
  <si>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</si>
  <si>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</si>
  <si>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</si>
  <si>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</si>
  <si>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</si>
  <si>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</si>
  <si>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</si>
  <si>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</si>
  <si>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</si>
  <si>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</si>
  <si>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</si>
  <si>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</si>
  <si>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</si>
  <si>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</si>
  <si>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</si>
  <si>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</si>
  <si>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</si>
  <si>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</si>
  <si>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</si>
  <si>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</si>
  <si>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</si>
  <si>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</si>
  <si>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</si>
  <si>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</si>
  <si>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</si>
  <si>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</si>
  <si>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</si>
  <si>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</si>
  <si>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</si>
  <si>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</si>
  <si>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</si>
  <si>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</si>
  <si>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</si>
  <si>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</si>
  <si>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</si>
  <si>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</si>
  <si>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</si>
  <si>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</si>
  <si>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</si>
  <si>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</si>
  <si>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</si>
  <si>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</si>
  <si>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</si>
  <si>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</si>
  <si>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</si>
  <si>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</si>
  <si>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</si>
  <si>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</si>
  <si>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</si>
  <si>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</si>
  <si>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</si>
  <si>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</si>
  <si>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</si>
  <si>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</si>
  <si>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</si>
  <si>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</si>
  <si>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</si>
  <si>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</si>
  <si>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</si>
  <si>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</si>
  <si>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</si>
  <si>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</si>
  <si>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</si>
  <si>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</si>
  <si>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</si>
  <si>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</si>
  <si>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</si>
  <si>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</si>
  <si>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</si>
  <si>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</si>
  <si>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</si>
  <si>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</si>
  <si>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</si>
  <si>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</si>
  <si>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</si>
  <si>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</si>
  <si>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</si>
  <si>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</si>
  <si>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</si>
  <si>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</si>
  <si>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</si>
  <si>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</si>
  <si>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</si>
  <si>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</si>
  <si>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</si>
  <si>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</si>
  <si>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</si>
  <si>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</si>
  <si>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</si>
  <si>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</si>
  <si>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</si>
  <si>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</si>
  <si>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</si>
  <si>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</si>
  <si>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</si>
  <si>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</si>
  <si>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</si>
  <si>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</si>
  <si>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</si>
  <si>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</si>
  <si>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</si>
  <si>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</si>
  <si>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</si>
  <si>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</si>
  <si>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</si>
  <si>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</si>
  <si>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</si>
  <si>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</si>
  <si>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</si>
  <si>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</si>
  <si>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</si>
  <si>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</si>
  <si>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</si>
  <si>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</si>
  <si>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</si>
  <si>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</si>
  <si>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</si>
  <si>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</si>
  <si>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</si>
  <si>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</si>
  <si>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</si>
  <si>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</si>
  <si>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</si>
  <si>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</si>
  <si>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</si>
  <si>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</si>
  <si>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</si>
  <si>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</si>
  <si>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</si>
  <si>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</si>
  <si>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</si>
  <si>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</si>
  <si>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</si>
  <si>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</si>
  <si>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</si>
  <si>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</si>
  <si>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</si>
  <si>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</si>
  <si>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</si>
  <si>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</si>
  <si>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</si>
  <si>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</si>
  <si>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</si>
  <si>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</si>
  <si>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</si>
  <si>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</si>
  <si>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</si>
  <si>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</si>
  <si>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</si>
  <si>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</si>
  <si>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</si>
  <si>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</si>
  <si>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</si>
  <si>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</si>
  <si>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</si>
  <si>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</si>
  <si>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</si>
  <si>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</si>
  <si>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</si>
  <si>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</si>
  <si>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</si>
  <si>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</si>
  <si>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</si>
  <si>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</si>
  <si>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</si>
  <si>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</si>
  <si>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</si>
  <si>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</si>
  <si>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</si>
  <si>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</si>
  <si>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</si>
  <si>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</si>
  <si>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</si>
  <si>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</si>
  <si>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</si>
  <si>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</si>
  <si>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</si>
  <si>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</si>
  <si>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</si>
  <si>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</si>
  <si>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</si>
  <si>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</si>
  <si>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</si>
  <si>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</si>
  <si>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</si>
  <si>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</si>
  <si>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</si>
  <si>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</si>
  <si>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</si>
  <si>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</si>
  <si>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</si>
  <si>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</si>
  <si>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</si>
  <si>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</si>
  <si>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</si>
  <si>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</si>
  <si>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</si>
  <si>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</si>
  <si>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</si>
  <si>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</si>
  <si>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</si>
  <si>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</si>
  <si>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</si>
  <si>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</si>
  <si>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</si>
  <si>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</si>
  <si>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</si>
  <si>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</si>
  <si>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</si>
  <si>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</si>
  <si>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</si>
  <si>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</si>
  <si>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</si>
  <si>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</si>
  <si>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</si>
  <si>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</si>
  <si>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</si>
  <si>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</si>
  <si>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</si>
  <si>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</si>
  <si>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</si>
  <si>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</si>
  <si>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</si>
  <si>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</si>
  <si>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</si>
  <si>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</si>
  <si>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</si>
  <si>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</si>
  <si>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</si>
  <si>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</si>
  <si>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</si>
  <si>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</si>
  <si>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</si>
  <si>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</si>
  <si>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</si>
  <si>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</si>
  <si>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</si>
  <si>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</si>
  <si>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</si>
  <si>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</si>
  <si>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</si>
  <si>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</si>
  <si>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</si>
  <si>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</si>
  <si>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</si>
  <si>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</si>
  <si>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</si>
  <si>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</si>
  <si>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</si>
  <si>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</si>
  <si>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</si>
  <si>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</si>
  <si>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</si>
  <si>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</si>
  <si>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</si>
  <si>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</si>
  <si>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</si>
  <si>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</si>
  <si>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</si>
  <si>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</si>
  <si>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</si>
  <si>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</si>
  <si>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</si>
  <si>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</si>
  <si>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</si>
  <si>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</si>
  <si>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</si>
  <si>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</si>
  <si>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</si>
  <si>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</si>
  <si>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</si>
  <si>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</si>
  <si>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</si>
  <si>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</si>
  <si>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</si>
  <si>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</si>
  <si>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</si>
  <si>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</si>
  <si>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</si>
  <si>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</si>
  <si>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</si>
  <si>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</si>
  <si>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</si>
  <si>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</si>
  <si>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</si>
  <si>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</si>
  <si>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</si>
  <si>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</si>
  <si>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</si>
  <si>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</si>
  <si>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</si>
  <si>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</si>
  <si>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</si>
  <si>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</si>
  <si>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</si>
  <si>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</si>
  <si>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</si>
  <si>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</si>
  <si>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</si>
  <si>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</si>
  <si>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</si>
  <si>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</si>
  <si>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</si>
  <si>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</si>
  <si>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</si>
  <si>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</si>
  <si>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</si>
  <si>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</si>
  <si>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</si>
  <si>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</si>
  <si>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</si>
  <si>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</si>
  <si>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</si>
  <si>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</si>
  <si>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</si>
  <si>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</si>
  <si>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</si>
  <si>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</si>
  <si>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</si>
  <si>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</si>
  <si>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</si>
  <si>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</si>
  <si>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</si>
  <si>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</si>
  <si>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</si>
  <si>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</si>
  <si>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</si>
  <si>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</si>
  <si>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</si>
  <si>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</si>
  <si>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</si>
  <si>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</si>
  <si>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</si>
  <si>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</si>
  <si>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</si>
  <si>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</si>
  <si>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</si>
  <si>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</si>
  <si>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</si>
  <si>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</si>
  <si>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</si>
  <si>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</si>
  <si>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</si>
  <si>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</si>
  <si>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</si>
  <si>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</si>
  <si>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</si>
  <si>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</si>
  <si>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</si>
  <si>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</si>
  <si>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</si>
  <si>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</si>
  <si>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</si>
  <si>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</si>
  <si>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</si>
  <si>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</si>
  <si>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</si>
  <si>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</si>
  <si>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</si>
  <si>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</si>
  <si>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</si>
  <si>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</si>
  <si>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</si>
  <si>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</si>
  <si>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</si>
  <si>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</si>
  <si>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</si>
  <si>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</si>
  <si>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</si>
  <si>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</si>
  <si>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</si>
  <si>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</si>
  <si>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</si>
  <si>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</si>
  <si>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</si>
  <si>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</si>
  <si>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</si>
  <si>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</si>
  <si>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</si>
  <si>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</si>
  <si>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</si>
  <si>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</si>
  <si>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</si>
  <si>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</si>
  <si>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</si>
  <si>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</si>
  <si>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</si>
  <si>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</si>
  <si>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</si>
  <si>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</si>
  <si>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</si>
  <si>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</si>
  <si>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</si>
  <si>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</si>
  <si>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</si>
  <si>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</si>
  <si>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</si>
  <si>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</si>
  <si>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</si>
  <si>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</si>
  <si>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</si>
  <si>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</si>
  <si>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</si>
  <si>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</si>
  <si>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</si>
  <si>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</si>
  <si>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</si>
  <si>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</si>
  <si>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</si>
  <si>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</si>
  <si>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</si>
  <si>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</si>
  <si>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</si>
  <si>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</si>
  <si>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</si>
  <si>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</si>
  <si>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</si>
  <si>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</si>
  <si>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</si>
  <si>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</si>
  <si>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</si>
  <si>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</si>
  <si>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</si>
  <si>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</si>
  <si>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</si>
  <si>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</si>
  <si>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</si>
  <si>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</si>
  <si>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</si>
  <si>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</si>
  <si>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</si>
  <si>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</si>
  <si>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</si>
  <si>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</si>
  <si>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</si>
  <si>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</si>
  <si>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</si>
  <si>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</si>
  <si>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</si>
  <si>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</si>
  <si>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</si>
  <si>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</si>
  <si>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</si>
  <si>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</si>
  <si>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</si>
  <si>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</si>
  <si>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</si>
  <si>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</si>
  <si>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</si>
  <si>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</si>
  <si>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</si>
  <si>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</si>
  <si>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</si>
  <si>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</si>
  <si>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</si>
  <si>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</si>
  <si>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</si>
  <si>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</si>
  <si>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</si>
  <si>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</si>
  <si>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</si>
  <si>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</si>
  <si>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</si>
  <si>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</si>
  <si>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</si>
  <si>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</si>
  <si>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</si>
  <si>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</si>
  <si>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</si>
  <si>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</si>
  <si>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</si>
  <si>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</si>
  <si>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</si>
  <si>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</si>
  <si>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</si>
  <si>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</si>
  <si>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</si>
  <si>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</si>
  <si>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</si>
  <si>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</si>
  <si>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</si>
  <si>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</si>
  <si>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</si>
  <si>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</si>
  <si>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</si>
  <si>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</si>
  <si>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</si>
  <si>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</si>
  <si>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</si>
  <si>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</si>
  <si>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</si>
  <si>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</si>
  <si>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</si>
  <si>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</si>
  <si>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</si>
  <si>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</si>
  <si>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</si>
  <si>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</si>
  <si>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</si>
  <si>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</si>
  <si>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</si>
  <si>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</si>
  <si>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</si>
  <si>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</si>
  <si>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</si>
  <si>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</si>
  <si>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</si>
  <si>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</si>
  <si>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</si>
  <si>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</si>
  <si>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</si>
  <si>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</si>
  <si>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</si>
  <si>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</si>
  <si>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</si>
  <si>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</si>
  <si>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</si>
  <si>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</si>
  <si>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</si>
  <si>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</si>
  <si>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</si>
  <si>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</si>
  <si>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</si>
  <si>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</si>
  <si>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</si>
  <si>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</si>
  <si>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</si>
  <si>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</si>
  <si>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</si>
  <si>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</si>
  <si>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</si>
  <si>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</si>
  <si>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</si>
  <si>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</si>
  <si>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</si>
  <si>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</si>
  <si>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</si>
  <si>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</si>
  <si>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</si>
  <si>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</si>
  <si>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</si>
  <si>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</si>
  <si>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</si>
  <si>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</si>
  <si>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</si>
  <si>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</si>
  <si>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</si>
  <si>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</si>
  <si>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</si>
  <si>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</si>
  <si>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</si>
  <si>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</si>
  <si>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</si>
  <si>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</si>
  <si>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</si>
  <si>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</si>
  <si>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</si>
  <si>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</si>
  <si>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</si>
  <si>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</si>
  <si>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</si>
  <si>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</si>
  <si>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</si>
  <si>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</si>
  <si>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</si>
  <si>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</si>
  <si>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</si>
  <si>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</si>
  <si>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</si>
  <si>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</si>
  <si>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</si>
  <si>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</si>
  <si>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</si>
  <si>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</si>
  <si>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</si>
  <si>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</si>
  <si>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</si>
  <si>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</si>
  <si>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</si>
  <si>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</si>
  <si>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</si>
  <si>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</si>
  <si>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</si>
  <si>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</si>
  <si>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</si>
  <si>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</si>
  <si>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</si>
  <si>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</si>
  <si>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</si>
  <si>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</si>
  <si>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</si>
  <si>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</si>
  <si>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</si>
  <si>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</si>
  <si>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</si>
  <si>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</si>
  <si>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</si>
  <si>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</si>
  <si>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</si>
  <si>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</si>
  <si>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</si>
  <si>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</si>
  <si>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</si>
  <si>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</si>
  <si>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</si>
  <si>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</si>
  <si>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</si>
  <si>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</si>
  <si>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</si>
  <si>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</si>
  <si>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</si>
  <si>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</si>
  <si>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</si>
  <si>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</si>
  <si>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</si>
  <si>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</si>
  <si>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</si>
  <si>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</si>
  <si>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</si>
  <si>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</si>
  <si>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</si>
  <si>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</si>
  <si>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</si>
  <si>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</si>
  <si>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</si>
  <si>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</si>
  <si>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</si>
  <si>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</si>
  <si>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</si>
  <si>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</si>
  <si>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</si>
  <si>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</si>
  <si>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</si>
  <si>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</si>
  <si>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</si>
  <si>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</si>
  <si>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</si>
  <si>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</si>
  <si>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</si>
  <si>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</si>
  <si>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</si>
  <si>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</si>
  <si>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</si>
  <si>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</si>
  <si>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</si>
  <si>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</si>
  <si>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</si>
  <si>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</si>
  <si>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</si>
  <si>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</si>
  <si>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</si>
  <si>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</si>
  <si>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</si>
  <si>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</si>
  <si>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</si>
  <si>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</si>
  <si>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</si>
  <si>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</si>
  <si>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</si>
  <si>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</si>
  <si>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</si>
  <si>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</si>
  <si>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</si>
  <si>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</si>
  <si>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</si>
  <si>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</si>
  <si>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</si>
  <si>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</si>
  <si>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</si>
  <si>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</si>
  <si>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</si>
  <si>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</si>
  <si>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</si>
  <si>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</si>
  <si>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</si>
  <si>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</si>
  <si>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</si>
  <si>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</si>
  <si>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</si>
  <si>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</si>
  <si>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</si>
  <si>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</si>
  <si>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</si>
  <si>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</si>
  <si>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</si>
  <si>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</si>
  <si>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</si>
  <si>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</si>
  <si>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</si>
  <si>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</si>
  <si>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</si>
  <si>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</si>
  <si>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</si>
  <si>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</si>
  <si>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</si>
  <si>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</si>
  <si>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</si>
  <si>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</si>
  <si>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</si>
  <si>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</si>
  <si>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</si>
  <si>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</si>
  <si>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</si>
  <si>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</si>
  <si>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</si>
  <si>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</si>
  <si>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</si>
  <si>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</si>
  <si>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</si>
  <si>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</si>
  <si>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</si>
  <si>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</si>
  <si>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</si>
  <si>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</si>
  <si>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</si>
  <si>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</si>
  <si>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</si>
  <si>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</si>
  <si>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</si>
  <si>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</si>
  <si>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</si>
  <si>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</si>
  <si>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</si>
  <si>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</si>
  <si>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</si>
  <si>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</si>
  <si>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</si>
  <si>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</si>
  <si>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</si>
  <si>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</si>
  <si>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</si>
  <si>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</si>
  <si>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</si>
  <si>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</si>
  <si>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</si>
  <si>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</si>
  <si>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</si>
  <si>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</si>
  <si>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</si>
  <si>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</si>
  <si>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</si>
  <si>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</si>
  <si>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</si>
  <si>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</si>
  <si>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</si>
  <si>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</si>
  <si>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</si>
  <si>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</si>
  <si>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</si>
  <si>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</si>
  <si>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</si>
  <si>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</si>
  <si>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</si>
  <si>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</si>
  <si>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</si>
  <si>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</si>
  <si>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</si>
  <si>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</si>
  <si>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</si>
  <si>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</si>
  <si>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</si>
  <si>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</si>
  <si>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</si>
  <si>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</si>
  <si>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</si>
  <si>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</si>
  <si>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</si>
  <si>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</si>
  <si>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</si>
  <si>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</si>
  <si>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</si>
  <si>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</si>
  <si>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</si>
  <si>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</si>
  <si>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</si>
  <si>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</si>
  <si>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</si>
  <si>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</si>
  <si>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</si>
  <si>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</si>
  <si>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</si>
  <si>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</si>
  <si>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</si>
  <si>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</si>
  <si>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</si>
  <si>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</si>
  <si>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</si>
  <si>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</si>
  <si>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</si>
  <si>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</si>
  <si>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</si>
  <si>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</si>
  <si>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</si>
  <si>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</si>
  <si>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</si>
  <si>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</si>
  <si>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</si>
  <si>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</si>
  <si>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</si>
  <si>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</si>
  <si>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</si>
  <si>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</si>
  <si>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</si>
  <si>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</si>
  <si>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</si>
  <si>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</si>
  <si>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</si>
  <si>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</si>
  <si>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</si>
  <si>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</si>
  <si>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</si>
  <si>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</si>
  <si>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</si>
  <si>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</si>
  <si>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</si>
  <si>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</si>
  <si>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</si>
  <si>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</si>
  <si>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</si>
  <si>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</si>
  <si>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</si>
  <si>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</si>
  <si>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</si>
  <si>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</si>
  <si>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</si>
  <si>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</si>
  <si>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</si>
  <si>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</si>
  <si>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</si>
  <si>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</si>
  <si>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</si>
  <si>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</si>
  <si>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</si>
  <si>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</si>
  <si>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</si>
  <si>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</si>
  <si>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</si>
  <si>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</si>
  <si>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</si>
  <si>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</si>
  <si>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</si>
  <si>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</si>
  <si>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</si>
  <si>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</si>
  <si>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</si>
  <si>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</si>
  <si>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</si>
  <si>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</si>
  <si>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</si>
  <si>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</si>
  <si>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</si>
  <si>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</si>
  <si>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</si>
  <si>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</si>
  <si>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</si>
  <si>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</si>
  <si>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</si>
  <si>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</si>
  <si>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</si>
  <si>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</si>
  <si>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</si>
  <si>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</si>
  <si>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</si>
  <si>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</si>
  <si>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</si>
  <si>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</si>
  <si>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</si>
  <si>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</si>
  <si>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</si>
  <si>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</si>
  <si>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</si>
  <si>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</si>
  <si>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</si>
  <si>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</si>
  <si>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</si>
  <si>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</si>
  <si>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</si>
  <si>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</si>
  <si>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</si>
  <si>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</si>
  <si>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</si>
  <si>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</si>
  <si>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</si>
  <si>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</si>
  <si>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</si>
  <si>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</si>
  <si>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</si>
  <si>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</si>
  <si>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</si>
  <si>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</si>
  <si>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</si>
  <si>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</si>
  <si>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</si>
  <si>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</si>
  <si>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</si>
  <si>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</si>
  <si>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</si>
  <si>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</si>
  <si>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</si>
  <si>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</si>
  <si>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</si>
  <si>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</si>
  <si>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</si>
  <si>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</si>
  <si>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</si>
  <si>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</si>
  <si>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</si>
  <si>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</si>
  <si>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</si>
  <si>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</si>
  <si>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</si>
  <si>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</si>
  <si>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</si>
  <si>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</si>
  <si>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</si>
  <si>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</si>
  <si>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</si>
  <si>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</si>
  <si>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</si>
  <si>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</si>
  <si>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</si>
  <si>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</si>
  <si>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</si>
  <si>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</si>
  <si>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</si>
  <si>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</si>
  <si>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</si>
  <si>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</si>
  <si>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</si>
  <si>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</si>
  <si>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</si>
  <si>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</si>
  <si>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</si>
  <si>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</si>
  <si>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</si>
  <si>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</si>
  <si>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</si>
  <si>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</si>
  <si>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</si>
  <si>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</si>
  <si>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</si>
  <si>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</si>
  <si>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</si>
  <si>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</si>
  <si>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</si>
  <si>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</si>
  <si>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</si>
  <si>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</si>
  <si>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</si>
  <si>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</si>
  <si>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</si>
  <si>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</si>
  <si>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</si>
  <si>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</si>
  <si>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</si>
  <si>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</si>
  <si>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</si>
  <si>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</si>
  <si>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</si>
  <si>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</si>
  <si>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</si>
  <si>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</si>
  <si>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</si>
  <si>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</si>
  <si>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</si>
  <si>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</si>
  <si>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</si>
  <si>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</si>
  <si>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</si>
  <si>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</si>
  <si>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</si>
  <si>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</si>
  <si>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</si>
  <si>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</si>
  <si>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</si>
  <si>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</si>
  <si>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</si>
  <si>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</si>
  <si>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</si>
  <si>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</si>
  <si>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</si>
  <si>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</si>
  <si>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</si>
  <si>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</si>
  <si>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</si>
  <si>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</si>
  <si>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</si>
  <si>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</si>
  <si>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</si>
  <si>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</si>
  <si>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</si>
  <si>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</si>
  <si>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</si>
  <si>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</si>
  <si>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</si>
  <si>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</si>
  <si>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</si>
  <si>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</si>
  <si>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</si>
  <si>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</si>
  <si>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</si>
  <si>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</si>
  <si>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</si>
  <si>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</si>
  <si>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</si>
  <si>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</si>
  <si>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</si>
  <si>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</si>
  <si>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</si>
  <si>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</si>
  <si>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</si>
  <si>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</si>
  <si>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</si>
  <si>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</si>
  <si>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</si>
  <si>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</si>
  <si>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</si>
  <si>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</si>
  <si>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</si>
  <si>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</si>
  <si>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</si>
  <si>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</si>
  <si>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</si>
  <si>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</si>
  <si>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</si>
  <si>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</si>
  <si>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</si>
  <si>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</si>
  <si>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</si>
  <si>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</si>
  <si>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</si>
  <si>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</si>
  <si>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</si>
  <si>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</si>
  <si>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</si>
  <si>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</si>
  <si>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</si>
  <si>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</si>
  <si>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</si>
  <si>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</si>
  <si>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</si>
  <si>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</si>
  <si>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</si>
  <si>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</si>
  <si>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</si>
  <si>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</si>
  <si>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</si>
  <si>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</si>
  <si>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</si>
  <si>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</si>
  <si>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</si>
  <si>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</si>
  <si>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</si>
  <si>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</si>
  <si>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</si>
  <si>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</si>
  <si>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</si>
  <si>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</si>
  <si>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</si>
  <si>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</si>
  <si>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</si>
  <si>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</si>
  <si>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</si>
  <si>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</si>
  <si>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</si>
  <si>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</si>
  <si>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</si>
  <si>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</si>
  <si>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</si>
  <si>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</si>
  <si>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</si>
  <si>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</si>
  <si>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</si>
  <si>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</si>
  <si>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</si>
  <si>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</si>
  <si>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</si>
  <si>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</si>
  <si>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</si>
  <si>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</si>
  <si>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</si>
  <si>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</si>
  <si>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</si>
  <si>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</si>
  <si>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</si>
  <si>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</si>
  <si>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</si>
  <si>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</si>
  <si>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</si>
  <si>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</si>
  <si>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</si>
  <si>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</si>
  <si>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</si>
  <si>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</si>
  <si>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</si>
  <si>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</si>
  <si>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</si>
  <si>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</si>
  <si>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</si>
  <si>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</si>
  <si>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</si>
  <si>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</si>
  <si>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</si>
  <si>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</si>
  <si>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</si>
  <si>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</si>
  <si>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</si>
  <si>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</si>
  <si>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</si>
  <si>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</si>
  <si>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</si>
  <si>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</si>
  <si>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</si>
  <si>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</si>
  <si>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</si>
  <si>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</si>
  <si>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</si>
  <si>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</si>
  <si>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</si>
  <si>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</si>
  <si>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</si>
  <si>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</si>
  <si>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</si>
  <si>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</si>
  <si>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</si>
  <si>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</si>
  <si>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</si>
  <si>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</si>
  <si>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</si>
  <si>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</si>
  <si>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</si>
  <si>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</si>
  <si>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</si>
  <si>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</si>
  <si>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</si>
  <si>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</si>
  <si>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</si>
  <si>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</si>
  <si>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</si>
  <si>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</si>
  <si>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</si>
  <si>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</si>
  <si>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</si>
  <si>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</si>
  <si>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</si>
  <si>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</si>
  <si>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</si>
  <si>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</si>
  <si>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</si>
  <si>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</si>
  <si>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</si>
  <si>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</si>
  <si>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</si>
  <si>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</si>
  <si>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</si>
  <si>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</si>
  <si>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</si>
  <si>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</si>
  <si>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</si>
  <si>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</si>
  <si>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</si>
  <si>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</si>
  <si>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</si>
  <si>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</si>
  <si>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</si>
  <si>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</si>
  <si>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</si>
  <si>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</si>
  <si>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</si>
  <si>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</si>
  <si>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</si>
  <si>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</si>
  <si>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</si>
  <si>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</si>
  <si>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</si>
  <si>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</si>
  <si>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</si>
  <si>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</si>
  <si>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</si>
  <si>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</si>
  <si>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</si>
  <si>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</si>
  <si>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</si>
  <si>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</si>
  <si>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</si>
  <si>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</si>
  <si>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</si>
  <si>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</si>
  <si>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</si>
  <si>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</si>
  <si>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</si>
  <si>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</si>
  <si>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</si>
  <si>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</si>
  <si>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</si>
  <si>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</si>
  <si>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</si>
  <si>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</si>
  <si>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</si>
  <si>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</si>
  <si>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</si>
  <si>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</si>
  <si>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</si>
  <si>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</si>
  <si>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</si>
  <si>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</si>
  <si>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</si>
  <si>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</si>
  <si>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</si>
  <si>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</si>
  <si>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</si>
  <si>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</si>
  <si>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</si>
  <si>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</si>
  <si>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</si>
  <si>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</si>
  <si>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</si>
  <si>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</si>
  <si>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</si>
  <si>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</si>
  <si>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</si>
  <si>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</si>
  <si>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</si>
  <si>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</si>
  <si>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</si>
  <si>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</si>
  <si>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</si>
  <si>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</si>
  <si>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</si>
  <si>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</si>
  <si>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</si>
  <si>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</si>
  <si>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</si>
  <si>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</si>
  <si>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</si>
  <si>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</si>
  <si>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</si>
  <si>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</si>
  <si>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</si>
  <si>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</si>
  <si>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</si>
  <si>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</si>
  <si>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</si>
  <si>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</si>
  <si>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</si>
  <si>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</si>
  <si>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</si>
  <si>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</si>
  <si>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</si>
  <si>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</si>
  <si>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</si>
  <si>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</si>
  <si>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</si>
  <si>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</si>
  <si>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</si>
  <si>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</si>
  <si>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</si>
  <si>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</si>
  <si>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</si>
  <si>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</si>
  <si>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</si>
  <si>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</si>
  <si>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</si>
  <si>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</si>
  <si>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</si>
  <si>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</si>
  <si>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</si>
  <si>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</si>
  <si>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</si>
  <si>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</si>
  <si>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</si>
  <si>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</si>
  <si>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</si>
  <si>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</si>
  <si>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</si>
  <si>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</si>
  <si>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</si>
  <si>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</si>
  <si>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</si>
  <si>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</si>
  <si>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</si>
  <si>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</si>
  <si>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</si>
  <si>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</si>
  <si>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</si>
  <si>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</si>
  <si>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</si>
  <si>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</si>
  <si>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</si>
  <si>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</si>
  <si>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</si>
  <si>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</si>
  <si>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</si>
  <si>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</si>
  <si>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</si>
  <si>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</si>
  <si>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</si>
  <si>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</si>
  <si>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</si>
  <si>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</si>
  <si>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</si>
  <si>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</si>
  <si>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</si>
  <si>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</si>
  <si>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</si>
  <si>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</si>
  <si>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</si>
  <si>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</si>
  <si>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</si>
  <si>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</si>
  <si>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</si>
  <si>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</si>
  <si>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</si>
  <si>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</si>
  <si>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</si>
  <si>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</si>
  <si>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</si>
  <si>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</si>
  <si>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</si>
  <si>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</si>
  <si>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</si>
  <si>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</si>
  <si>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</si>
  <si>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</si>
  <si>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</si>
  <si>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</si>
  <si>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</si>
  <si>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</si>
  <si>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</si>
  <si>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</si>
  <si>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</si>
  <si>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</si>
  <si>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</si>
  <si>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</si>
  <si>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</si>
  <si>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</si>
  <si>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</si>
  <si>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</si>
  <si>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</si>
  <si>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</si>
  <si>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</si>
  <si>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</si>
  <si>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</si>
  <si>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</si>
  <si>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</si>
  <si>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</si>
  <si>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</si>
  <si>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</si>
  <si>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</si>
  <si>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</si>
  <si>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</si>
  <si>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</si>
  <si>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</si>
  <si>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</si>
  <si>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</si>
  <si>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</si>
  <si>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</si>
  <si>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</si>
  <si>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</si>
  <si>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</si>
  <si>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</si>
  <si>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</si>
  <si>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</si>
  <si>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</si>
  <si>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</si>
  <si>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</si>
  <si>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</si>
  <si>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</si>
  <si>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</si>
  <si>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</si>
  <si>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</si>
  <si>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</si>
  <si>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</si>
  <si>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</si>
  <si>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</si>
  <si>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</si>
  <si>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</si>
  <si>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</si>
  <si>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</si>
  <si>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</si>
  <si>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</si>
  <si>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</si>
  <si>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</si>
  <si>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</si>
  <si>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</si>
  <si>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</si>
  <si>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</si>
  <si>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</si>
  <si>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</si>
  <si>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</si>
  <si>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</si>
  <si>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</si>
  <si>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</si>
  <si>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</si>
  <si>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</si>
  <si>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</si>
  <si>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</si>
  <si>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</si>
  <si>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</si>
  <si>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</si>
  <si>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</si>
  <si>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</si>
  <si>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</si>
  <si>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</si>
  <si>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</si>
  <si>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</si>
  <si>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</si>
  <si>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</si>
  <si>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</si>
  <si>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</si>
  <si>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</si>
  <si>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</si>
  <si>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</si>
  <si>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</si>
  <si>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</si>
  <si>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</si>
  <si>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</si>
  <si>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</si>
  <si>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</si>
  <si>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</si>
  <si>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</si>
  <si>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</si>
  <si>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</si>
  <si>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</si>
  <si>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</si>
  <si>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</si>
  <si>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</si>
  <si>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</si>
  <si>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</si>
  <si>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</si>
  <si>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</si>
  <si>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</si>
  <si>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</si>
  <si>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</si>
  <si>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</si>
  <si>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</si>
  <si>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</si>
  <si>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</si>
  <si>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</si>
  <si>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</si>
  <si>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</si>
  <si>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</si>
  <si>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</si>
  <si>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</si>
  <si>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</si>
  <si>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</si>
  <si>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</si>
  <si>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</si>
  <si>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</si>
  <si>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</si>
  <si>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</si>
  <si>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</si>
  <si>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</si>
  <si>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</si>
  <si>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</si>
  <si>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</si>
  <si>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</si>
  <si>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</si>
  <si>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</si>
  <si>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</si>
  <si>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</si>
  <si>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</si>
  <si>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</si>
  <si>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</si>
  <si>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</si>
  <si>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</si>
  <si>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</si>
  <si>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</si>
  <si>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</si>
  <si>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</si>
  <si>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</si>
  <si>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</si>
  <si>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</si>
  <si>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</si>
  <si>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</si>
  <si>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</si>
  <si>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</si>
  <si>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</si>
  <si>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</si>
  <si>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</si>
  <si>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</si>
  <si>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</si>
  <si>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</si>
  <si>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</si>
  <si>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</si>
  <si>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</si>
  <si>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</si>
  <si>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</si>
  <si>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</si>
  <si>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</si>
  <si>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</si>
  <si>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</si>
  <si>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</si>
  <si>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</si>
  <si>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</si>
  <si>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</si>
  <si>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</si>
  <si>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</si>
  <si>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</si>
  <si>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</si>
  <si>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</si>
  <si>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</si>
  <si>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</si>
  <si>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</si>
  <si>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</si>
  <si>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</si>
  <si>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</si>
  <si>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</si>
  <si>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</si>
  <si>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</si>
  <si>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</si>
  <si>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</si>
  <si>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</si>
  <si>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</si>
  <si>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</si>
  <si>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</si>
  <si>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</si>
  <si>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</si>
  <si>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</si>
  <si>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</si>
  <si>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</si>
  <si>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</si>
  <si>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</si>
  <si>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</si>
  <si>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</si>
  <si>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</si>
  <si>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</si>
  <si>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</si>
  <si>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</si>
  <si>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</si>
  <si>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</si>
  <si>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</si>
  <si>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</si>
  <si>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</si>
  <si>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</si>
  <si>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</si>
  <si>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</si>
  <si>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</si>
  <si>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</si>
  <si>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</si>
  <si>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</si>
  <si>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</si>
  <si>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</si>
  <si>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</si>
  <si>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</si>
  <si>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</si>
  <si>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</si>
  <si>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</si>
  <si>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</si>
  <si>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</si>
  <si>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</si>
  <si>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</si>
  <si>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</si>
  <si>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</si>
  <si>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</si>
  <si>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</si>
  <si>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</si>
  <si>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</si>
  <si>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</si>
  <si>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</si>
  <si>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</si>
  <si>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</si>
  <si>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</si>
  <si>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</si>
  <si>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</si>
  <si>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</si>
  <si>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</si>
  <si>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</si>
  <si>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</si>
  <si>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</si>
  <si>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</si>
  <si>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</si>
  <si>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</si>
  <si>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</si>
  <si>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</si>
  <si>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</si>
  <si>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</si>
  <si>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</si>
  <si>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</si>
  <si>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</si>
  <si>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</si>
  <si>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</si>
  <si>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</si>
  <si>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</si>
  <si>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</si>
  <si>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</si>
  <si>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</si>
  <si>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</si>
  <si>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</si>
  <si>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</si>
  <si>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</si>
  <si>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</si>
  <si>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</si>
  <si>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</si>
  <si>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</si>
  <si>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</si>
  <si>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</si>
  <si>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</si>
  <si>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</si>
  <si>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</si>
  <si>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</si>
  <si>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</si>
  <si>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</si>
  <si>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</si>
  <si>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</si>
  <si>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</si>
  <si>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</si>
  <si>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</si>
  <si>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</si>
  <si>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</si>
  <si>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</si>
  <si>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</si>
  <si>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</si>
  <si>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</si>
  <si>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</si>
  <si>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</si>
  <si>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</si>
  <si>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</si>
  <si>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</si>
  <si>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</si>
  <si>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</si>
  <si>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</si>
  <si>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</si>
  <si>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</si>
  <si>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</si>
  <si>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</si>
  <si>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</si>
  <si>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</si>
  <si>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</si>
  <si>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</si>
  <si>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</si>
  <si>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</si>
  <si>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</si>
  <si>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</si>
  <si>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</si>
  <si>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</si>
  <si>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</si>
  <si>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</si>
  <si>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</si>
  <si>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</si>
  <si>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</si>
  <si>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</si>
  <si>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</si>
  <si>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</si>
  <si>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</si>
  <si>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</si>
  <si>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</si>
  <si>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</si>
  <si>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</si>
  <si>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</si>
  <si>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</si>
  <si>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</si>
  <si>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</si>
  <si>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</si>
  <si>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</si>
  <si>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</si>
  <si>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</si>
  <si>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</si>
  <si>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</si>
  <si>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</si>
  <si>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</si>
  <si>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</si>
  <si>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</si>
  <si>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</si>
  <si>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</si>
  <si>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</si>
  <si>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</si>
  <si>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</si>
  <si>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</si>
  <si>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</si>
  <si>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</si>
  <si>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</si>
  <si>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</si>
  <si>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</si>
  <si>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</si>
  <si>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</si>
  <si>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</si>
  <si>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</si>
  <si>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</si>
  <si>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</si>
  <si>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</si>
  <si>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</si>
  <si>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</si>
  <si>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</si>
  <si>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</si>
  <si>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</si>
  <si>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</si>
  <si>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</si>
  <si>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</si>
  <si>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</si>
  <si>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</si>
  <si>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</si>
  <si>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</si>
  <si>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</si>
  <si>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</si>
  <si>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</si>
  <si>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</si>
  <si>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</si>
  <si>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</si>
  <si>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</si>
  <si>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</si>
  <si>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</si>
  <si>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</si>
  <si>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</si>
  <si>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</si>
  <si>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</si>
  <si>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</si>
  <si>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</si>
  <si>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</si>
  <si>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</si>
  <si>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</si>
  <si>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</si>
  <si>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</si>
  <si>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</si>
  <si>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</si>
  <si>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</si>
  <si>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</si>
  <si>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</si>
  <si>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</si>
  <si>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</si>
  <si>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</si>
  <si>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</si>
  <si>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</si>
  <si>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</si>
  <si>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</si>
  <si>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</si>
  <si>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</si>
  <si>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</si>
  <si>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</si>
  <si>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</si>
  <si>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</si>
  <si>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</si>
  <si>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</si>
  <si>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</si>
  <si>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</si>
  <si>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</si>
  <si>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</si>
  <si>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</si>
  <si>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</si>
  <si>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</si>
  <si>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</si>
  <si>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</si>
  <si>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</si>
  <si>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</si>
  <si>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</si>
  <si>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</si>
  <si>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</si>
  <si>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</si>
  <si>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</si>
  <si>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</si>
  <si>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</si>
  <si>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</si>
  <si>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</si>
  <si>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</si>
  <si>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</si>
  <si>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</si>
  <si>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</si>
  <si>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</si>
  <si>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</si>
  <si>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</si>
  <si>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</si>
  <si>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</si>
  <si>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</si>
  <si>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</si>
  <si>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</si>
  <si>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</si>
  <si>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</si>
  <si>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</si>
  <si>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</si>
  <si>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</si>
  <si>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</si>
  <si>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</si>
  <si>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</si>
  <si>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</si>
  <si>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</si>
  <si>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</si>
  <si>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</si>
  <si>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</si>
  <si>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</si>
  <si>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</si>
  <si>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</si>
  <si>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</si>
  <si>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</si>
  <si>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</si>
  <si>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</si>
  <si>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</si>
  <si>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</si>
  <si>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</si>
  <si>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</si>
  <si>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</si>
  <si>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</si>
  <si>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</si>
  <si>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</si>
  <si>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</si>
  <si>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</si>
  <si>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</si>
  <si>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</si>
  <si>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</si>
  <si>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</si>
  <si>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</si>
  <si>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</si>
  <si>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</si>
  <si>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</si>
  <si>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</si>
  <si>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</si>
  <si>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</si>
  <si>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</si>
  <si>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</si>
  <si>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</si>
  <si>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</si>
  <si>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</si>
  <si>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</si>
  <si>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</si>
  <si>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</si>
  <si>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</si>
  <si>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</si>
  <si>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</si>
  <si>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</si>
  <si>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</si>
  <si>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</si>
  <si>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</si>
  <si>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</si>
  <si>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</si>
  <si>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</si>
  <si>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</si>
  <si>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</si>
  <si>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</si>
  <si>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</si>
  <si>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</si>
  <si>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</si>
  <si>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</si>
  <si>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</si>
  <si>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</si>
  <si>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</si>
  <si>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</si>
  <si>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</si>
  <si>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</si>
  <si>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</si>
  <si>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</si>
  <si>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</si>
  <si>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</si>
  <si>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</si>
  <si>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</si>
  <si>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</si>
  <si>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</si>
  <si>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</si>
  <si>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</si>
  <si>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</si>
  <si>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</si>
  <si>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</si>
  <si>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</si>
  <si>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</si>
  <si>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</si>
  <si>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</si>
  <si>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</si>
  <si>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</si>
  <si>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</si>
  <si>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</si>
  <si>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</si>
  <si>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</si>
  <si>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</si>
  <si>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</si>
  <si>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</si>
  <si>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</si>
  <si>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</si>
  <si>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</si>
  <si>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</si>
  <si>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</si>
  <si>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</si>
  <si>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</si>
  <si>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</si>
  <si>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</si>
  <si>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</si>
  <si>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</si>
  <si>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</si>
  <si>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</si>
  <si>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</si>
  <si>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</si>
  <si>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</si>
  <si>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</si>
  <si>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</si>
  <si>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</si>
  <si>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</si>
  <si>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</si>
  <si>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</si>
  <si>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</si>
  <si>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</si>
  <si>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</si>
  <si>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</si>
  <si>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</si>
  <si>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</si>
  <si>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</si>
  <si>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</si>
  <si>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</si>
  <si>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</si>
  <si>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</si>
  <si>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</si>
  <si>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</si>
  <si>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</si>
  <si>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</si>
  <si>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</si>
  <si>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</si>
  <si>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</si>
  <si>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</si>
  <si>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</si>
  <si>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</si>
  <si>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</si>
  <si>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</si>
  <si>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</si>
  <si>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</si>
  <si>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</si>
  <si>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</si>
  <si>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</si>
  <si>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</si>
  <si>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</si>
  <si>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</si>
  <si>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</si>
  <si>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</si>
  <si>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</si>
  <si>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</si>
  <si>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</si>
  <si>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</si>
  <si>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</si>
  <si>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</si>
  <si>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</si>
  <si>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</si>
  <si>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</si>
  <si>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</si>
  <si>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</si>
  <si>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</si>
  <si>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</si>
  <si>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</si>
  <si>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</si>
  <si>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</si>
  <si>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</si>
  <si>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</si>
  <si>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</si>
  <si>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</si>
  <si>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</si>
  <si>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</si>
  <si>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</si>
  <si>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</si>
  <si>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</si>
  <si>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</si>
  <si>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</si>
  <si>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</si>
  <si>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</si>
  <si>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</si>
  <si>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</si>
  <si>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</si>
  <si>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</si>
  <si>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</si>
  <si>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</si>
  <si>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</si>
  <si>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</si>
  <si>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</si>
  <si>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</si>
  <si>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</si>
  <si>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</si>
  <si>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</si>
  <si>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</si>
  <si>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</si>
  <si>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</si>
  <si>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</si>
  <si>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</si>
  <si>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</si>
  <si>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</si>
  <si>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</si>
  <si>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</si>
  <si>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</si>
  <si>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</si>
  <si>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</si>
  <si>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</si>
  <si>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</si>
  <si>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</si>
  <si>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</si>
  <si>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</si>
  <si>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</si>
  <si>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</si>
  <si>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</si>
  <si>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</si>
  <si>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</si>
  <si>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</si>
  <si>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</si>
  <si>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</si>
  <si>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</si>
  <si>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</si>
  <si>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</si>
  <si>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</si>
  <si>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</si>
  <si>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</si>
  <si>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</si>
  <si>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</si>
  <si>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</si>
  <si>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</si>
  <si>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</si>
  <si>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</si>
  <si>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</si>
  <si>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</si>
  <si>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</si>
  <si>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</si>
  <si>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</si>
  <si>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</si>
  <si>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</si>
  <si>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</si>
  <si>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</si>
  <si>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</si>
  <si>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</si>
  <si>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</si>
  <si>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</si>
  <si>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</si>
  <si>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</si>
  <si>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</si>
  <si>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</si>
  <si>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</si>
  <si>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</si>
  <si>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</si>
  <si>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</si>
  <si>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</si>
  <si>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</si>
  <si>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</si>
  <si>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</si>
  <si>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</si>
  <si>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</si>
  <si>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</si>
  <si>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</si>
  <si>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</si>
  <si>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</si>
  <si>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</si>
  <si>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</si>
  <si>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</si>
  <si>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</si>
  <si>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</si>
  <si>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</si>
  <si>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</si>
  <si>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</si>
  <si>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</si>
  <si>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</si>
  <si>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</si>
  <si>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</si>
  <si>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</si>
  <si>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</si>
  <si>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</si>
  <si>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</si>
  <si>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</si>
  <si>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</si>
  <si>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</si>
  <si>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</si>
  <si>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</si>
  <si>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</si>
  <si>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</si>
  <si>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</si>
  <si>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</si>
  <si>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</si>
  <si>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</si>
  <si>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</si>
  <si>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</si>
  <si>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</si>
  <si>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</si>
  <si>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</si>
  <si>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</si>
  <si>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</si>
  <si>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</si>
  <si>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</si>
  <si>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</si>
  <si>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</si>
  <si>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</si>
  <si>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</si>
  <si>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</si>
  <si>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</si>
  <si>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</si>
  <si>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</si>
  <si>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</si>
  <si>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</si>
  <si>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</si>
  <si>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</si>
  <si>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</si>
  <si>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</si>
  <si>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</si>
  <si>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</si>
  <si>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</si>
  <si>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</si>
  <si>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</si>
  <si>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</si>
  <si>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</si>
  <si>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</si>
  <si>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</si>
  <si>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</si>
  <si>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</si>
  <si>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</si>
  <si>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</si>
  <si>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</si>
  <si>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</si>
  <si>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</si>
  <si>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</si>
  <si>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</si>
  <si>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</si>
  <si>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</si>
  <si>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</si>
  <si>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</si>
  <si>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</si>
  <si>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</si>
  <si>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</si>
  <si>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</si>
  <si>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</si>
  <si>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</si>
  <si>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</si>
  <si>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</si>
  <si>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</si>
  <si>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</si>
  <si>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</si>
  <si>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</si>
  <si>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</si>
  <si>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</si>
  <si>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</si>
  <si>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</si>
  <si>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</si>
  <si>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</si>
  <si>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</si>
  <si>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</si>
  <si>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</si>
  <si>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</si>
  <si>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</si>
  <si>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</si>
  <si>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</si>
  <si>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</si>
  <si>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</si>
  <si>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</si>
  <si>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</si>
  <si>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</si>
  <si>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</si>
  <si>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</si>
  <si>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</si>
  <si>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</si>
  <si>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</si>
  <si>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</si>
  <si>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</si>
  <si>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</si>
  <si>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</si>
  <si>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</si>
  <si>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</si>
  <si>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</si>
  <si>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</si>
  <si>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</si>
  <si>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</si>
  <si>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</si>
  <si>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</si>
  <si>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</si>
  <si>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</si>
  <si>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</si>
  <si>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</si>
  <si>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</si>
  <si>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</si>
  <si>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</si>
  <si>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</si>
  <si>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</si>
  <si>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</si>
  <si>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</si>
  <si>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</si>
  <si>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</si>
  <si>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</si>
  <si>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</si>
  <si>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</si>
  <si>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</si>
  <si>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</si>
  <si>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</si>
  <si>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</si>
  <si>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</si>
  <si>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</si>
  <si>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</si>
  <si>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</si>
  <si>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</si>
  <si>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</si>
  <si>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</si>
  <si>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</si>
  <si>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</si>
  <si>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</si>
  <si>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</si>
  <si>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</si>
  <si>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</si>
  <si>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</si>
  <si>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</si>
  <si>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</si>
  <si>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</si>
  <si>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</si>
  <si>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</si>
  <si>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</si>
  <si>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</si>
  <si>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</si>
  <si>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</si>
  <si>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</si>
  <si>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</si>
  <si>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</si>
  <si>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</si>
  <si>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</si>
  <si>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</si>
  <si>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</si>
  <si>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</si>
  <si>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</si>
  <si>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</si>
  <si>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</si>
  <si>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</si>
  <si>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</si>
  <si>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</si>
  <si>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</si>
  <si>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</si>
  <si>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</si>
  <si>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</si>
  <si>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</si>
  <si>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</si>
  <si>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</si>
  <si>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</si>
  <si>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</si>
  <si>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</si>
  <si>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</si>
  <si>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</si>
  <si>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</si>
  <si>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</si>
  <si>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</si>
  <si>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</si>
  <si>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</si>
  <si>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</si>
  <si>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</si>
  <si>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</si>
  <si>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</si>
  <si>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</si>
  <si>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</si>
  <si>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</si>
  <si>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</si>
  <si>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</si>
  <si>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</si>
  <si>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</si>
  <si>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</si>
  <si>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</si>
  <si>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</si>
  <si>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</si>
  <si>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</si>
  <si>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</si>
  <si>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</si>
  <si>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</si>
  <si>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</si>
  <si>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</si>
  <si>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</si>
  <si>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</si>
  <si>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</si>
  <si>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</si>
  <si>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</si>
  <si>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</si>
  <si>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</si>
  <si>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</si>
  <si>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</si>
  <si>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</si>
  <si>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</si>
  <si>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</si>
  <si>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</si>
  <si>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</si>
  <si>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</si>
  <si>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</si>
  <si>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</si>
  <si>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</si>
  <si>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</si>
  <si>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</si>
  <si>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</si>
  <si>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</si>
  <si>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</si>
  <si>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</si>
  <si>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</si>
  <si>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</si>
  <si>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</si>
  <si>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</si>
  <si>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</si>
  <si>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</si>
  <si>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</si>
  <si>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</si>
  <si>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</si>
  <si>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</si>
  <si>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</si>
  <si>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</si>
  <si>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</si>
  <si>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</si>
  <si>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</si>
  <si>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</si>
  <si>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</si>
  <si>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</si>
  <si>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</si>
  <si>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</si>
  <si>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</si>
  <si>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</si>
  <si>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</si>
  <si>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</si>
  <si>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</si>
  <si>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</si>
  <si>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</si>
  <si>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</si>
  <si>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</si>
  <si>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</si>
  <si>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</si>
  <si>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</si>
  <si>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</si>
  <si>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</si>
  <si>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</si>
  <si>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</si>
  <si>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</si>
  <si>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</si>
  <si>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</si>
  <si>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</si>
  <si>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</si>
  <si>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</si>
  <si>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</si>
  <si>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</si>
  <si>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</si>
  <si>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</si>
  <si>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</si>
  <si>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</si>
  <si>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</si>
  <si>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</si>
  <si>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</si>
  <si>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</si>
  <si>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</si>
  <si>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</si>
  <si>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</si>
  <si>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</si>
  <si>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</si>
  <si>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</si>
  <si>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</si>
  <si>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</si>
  <si>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</si>
  <si>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</si>
  <si>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</si>
  <si>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</si>
  <si>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</si>
  <si>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</si>
  <si>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</si>
  <si>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</si>
  <si>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</si>
  <si>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</si>
  <si>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</si>
  <si>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</si>
  <si>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</si>
  <si>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</si>
  <si>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</si>
  <si>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</si>
  <si>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</si>
  <si>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</si>
  <si>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</si>
  <si>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</si>
  <si>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</si>
  <si>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</si>
  <si>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</si>
  <si>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</si>
  <si>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</si>
  <si>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</si>
  <si>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</si>
  <si>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</si>
  <si>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</si>
  <si>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</si>
  <si>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</si>
  <si>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</si>
  <si>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</si>
  <si>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</si>
  <si>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</si>
  <si>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</si>
  <si>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</si>
  <si>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</si>
  <si>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</si>
  <si>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</si>
  <si>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</si>
  <si>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</si>
  <si>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</si>
  <si>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</si>
  <si>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</si>
  <si>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</si>
  <si>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</si>
  <si>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</si>
  <si>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</si>
  <si>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</si>
  <si>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</si>
  <si>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</si>
  <si>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</si>
  <si>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</si>
  <si>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</si>
  <si>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</si>
  <si>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</si>
  <si>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</si>
  <si>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</si>
  <si>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</si>
  <si>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</si>
  <si>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</si>
  <si>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</si>
  <si>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</si>
  <si>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</si>
  <si>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</si>
  <si>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</si>
  <si>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</si>
  <si>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</si>
  <si>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</si>
  <si>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</si>
  <si>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</si>
  <si>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</si>
  <si>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</si>
  <si>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</si>
  <si>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</si>
  <si>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</si>
  <si>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</si>
  <si>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</si>
  <si>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</si>
  <si>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</si>
  <si>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</si>
  <si>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</si>
  <si>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</si>
  <si>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</si>
  <si>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</si>
  <si>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</si>
  <si>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</si>
  <si>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</si>
  <si>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</si>
  <si>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</si>
  <si>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</si>
  <si>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</si>
  <si>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</si>
  <si>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</si>
  <si>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</si>
  <si>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</si>
  <si>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</si>
  <si>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</si>
  <si>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</si>
  <si>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</si>
  <si>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</si>
  <si>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</si>
  <si>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</si>
  <si>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</si>
  <si>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</si>
  <si>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</si>
  <si>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</si>
  <si>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</si>
  <si>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</si>
  <si>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</si>
  <si>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</si>
  <si>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</si>
  <si>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</si>
  <si>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</si>
  <si>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</si>
  <si>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</si>
  <si>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</si>
  <si>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</si>
  <si>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</si>
  <si>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</si>
  <si>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</si>
  <si>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</si>
  <si>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</si>
  <si>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</si>
  <si>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</si>
  <si>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</si>
  <si>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</si>
  <si>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</si>
  <si>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</si>
  <si>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</si>
  <si>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</si>
  <si>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</si>
  <si>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</si>
  <si>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</si>
  <si>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</si>
  <si>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</si>
  <si>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</si>
  <si>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</si>
  <si>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</si>
  <si>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</si>
  <si>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</si>
  <si>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</si>
  <si>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</si>
  <si>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</si>
  <si>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</si>
  <si>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</si>
  <si>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</si>
  <si>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</si>
  <si>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</si>
  <si>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</si>
  <si>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</si>
  <si>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</si>
  <si>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</si>
  <si>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</si>
  <si>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</si>
  <si>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</si>
  <si>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</si>
  <si>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</si>
  <si>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</si>
  <si>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</si>
  <si>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</si>
  <si>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</si>
  <si>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</si>
  <si>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</si>
  <si>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</si>
  <si>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</si>
  <si>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</si>
  <si>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</si>
  <si>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</si>
  <si>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</si>
  <si>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</si>
  <si>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</si>
  <si>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</si>
  <si>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</si>
  <si>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</si>
  <si>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</si>
  <si>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</si>
  <si>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</si>
  <si>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</si>
  <si>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</si>
  <si>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</si>
  <si>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</si>
  <si>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</si>
  <si>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</si>
  <si>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</si>
  <si>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</si>
  <si>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</si>
  <si>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</si>
  <si>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</si>
  <si>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</si>
  <si>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</si>
  <si>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</si>
  <si>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</si>
  <si>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</si>
  <si>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</si>
  <si>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</si>
  <si>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</si>
  <si>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</si>
  <si>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</si>
  <si>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</si>
  <si>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</si>
  <si>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</si>
  <si>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</si>
  <si>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</si>
  <si>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</si>
  <si>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</si>
  <si>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</si>
  <si>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</si>
  <si>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</si>
  <si>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</si>
  <si>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</si>
  <si>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</si>
  <si>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</si>
  <si>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</si>
  <si>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</si>
  <si>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</si>
  <si>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</si>
  <si>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</si>
  <si>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</si>
  <si>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</si>
  <si>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</si>
  <si>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</si>
  <si>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</si>
  <si>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</si>
  <si>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</si>
  <si>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</si>
  <si>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</si>
  <si>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</si>
  <si>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</si>
  <si>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</si>
  <si>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</si>
  <si>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</si>
  <si>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</si>
  <si>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</si>
  <si>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</si>
  <si>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</si>
  <si>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</si>
  <si>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</si>
  <si>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</si>
  <si>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</si>
  <si>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</si>
  <si>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</si>
  <si>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</si>
  <si>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</si>
  <si>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</si>
  <si>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</si>
  <si>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</si>
  <si>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</si>
  <si>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</si>
  <si>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</si>
  <si>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</si>
  <si>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</si>
  <si>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</si>
  <si>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</si>
  <si>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</si>
  <si>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</si>
  <si>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</si>
  <si>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</si>
  <si>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</si>
  <si>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</si>
  <si>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</si>
  <si>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</si>
  <si>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</si>
  <si>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</si>
  <si>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</si>
  <si>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</si>
  <si>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</si>
  <si>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</si>
  <si>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</si>
  <si>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</si>
  <si>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</si>
  <si>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</si>
  <si>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</si>
  <si>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</si>
  <si>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</si>
  <si>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</si>
  <si>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</si>
  <si>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</si>
  <si>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</si>
  <si>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</si>
  <si>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</si>
  <si>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</si>
  <si>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</si>
  <si>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</si>
  <si>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</si>
  <si>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</si>
  <si>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</si>
  <si>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</si>
  <si>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</si>
  <si>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</si>
  <si>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</si>
  <si>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</si>
  <si>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</si>
  <si>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</si>
  <si>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</si>
  <si>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</si>
  <si>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</si>
  <si>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</si>
  <si>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</si>
  <si>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</si>
  <si>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</si>
  <si>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</si>
  <si>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</si>
  <si>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</si>
  <si>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</si>
  <si>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</si>
  <si>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</si>
  <si>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</si>
  <si>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</si>
  <si>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</si>
  <si>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</si>
  <si>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</si>
  <si>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</si>
  <si>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</si>
  <si>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</si>
  <si>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</si>
  <si>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</si>
  <si>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</si>
  <si>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</si>
  <si>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</si>
  <si>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</si>
  <si>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</si>
  <si>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</si>
  <si>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</si>
  <si>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</si>
  <si>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</si>
  <si>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</si>
  <si>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</si>
  <si>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</si>
  <si>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</si>
  <si>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</si>
  <si>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</si>
  <si>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</si>
  <si>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</si>
  <si>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</si>
  <si>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</si>
  <si>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</si>
  <si>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</si>
  <si>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</si>
  <si>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</si>
  <si>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</si>
  <si>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</si>
  <si>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</si>
  <si>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</si>
  <si>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</si>
  <si>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</si>
  <si>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</si>
  <si>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</si>
  <si>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</si>
  <si>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</si>
  <si>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</si>
  <si>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</si>
  <si>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</si>
  <si>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</si>
  <si>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</si>
  <si>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</si>
  <si>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</si>
  <si>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</si>
  <si>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</si>
  <si>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</si>
  <si>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</si>
  <si>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</si>
  <si>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</si>
  <si>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</si>
  <si>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</si>
  <si>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</si>
  <si>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</si>
  <si>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</si>
  <si>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</si>
  <si>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</si>
  <si>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</si>
  <si>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</si>
  <si>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</si>
  <si>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</si>
  <si>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</si>
  <si>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</si>
  <si>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</si>
  <si>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</si>
  <si>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</si>
  <si>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</si>
  <si>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</si>
  <si>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</si>
  <si>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</si>
  <si>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</si>
  <si>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</si>
  <si>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</si>
  <si>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</si>
  <si>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</si>
  <si>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</si>
  <si>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</si>
  <si>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</si>
  <si>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</si>
  <si>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</si>
  <si>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</si>
  <si>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</si>
  <si>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</si>
  <si>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</si>
  <si>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</si>
  <si>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</si>
  <si>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</si>
  <si>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</si>
  <si>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</si>
  <si>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</si>
  <si>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</si>
  <si>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</si>
  <si>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</si>
  <si>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</si>
  <si>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</si>
  <si>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</si>
  <si>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</si>
  <si>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</si>
  <si>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</si>
  <si>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</si>
  <si>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</si>
  <si>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</si>
  <si>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</si>
  <si>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</si>
  <si>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</si>
  <si>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</si>
  <si>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</si>
  <si>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</si>
  <si>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</si>
  <si>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</si>
  <si>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</si>
  <si>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</si>
  <si>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</si>
  <si>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</si>
  <si>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</si>
  <si>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</si>
  <si>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</si>
  <si>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</si>
  <si>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</si>
  <si>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</si>
  <si>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</si>
  <si>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</si>
  <si>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</si>
  <si>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</si>
  <si>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</si>
  <si>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</si>
  <si>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</si>
  <si>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</si>
  <si>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</si>
  <si>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</si>
  <si>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</si>
  <si>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</si>
  <si>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</si>
  <si>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</si>
  <si>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</si>
  <si>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</si>
  <si>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</si>
  <si>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</si>
  <si>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</si>
  <si>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</si>
  <si>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</si>
  <si>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</si>
  <si>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</si>
  <si>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</si>
  <si>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</si>
  <si>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</si>
  <si>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</si>
  <si>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</si>
  <si>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</si>
  <si>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</si>
  <si>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</si>
  <si>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</si>
  <si>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</si>
  <si>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</si>
  <si>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</si>
  <si>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</si>
  <si>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</si>
  <si>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</si>
  <si>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</si>
  <si>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</si>
  <si>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</si>
  <si>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</si>
  <si>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</si>
  <si>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</si>
  <si>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</si>
  <si>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</si>
  <si>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</si>
  <si>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</si>
  <si>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</si>
  <si>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</si>
  <si>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</si>
  <si>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</si>
  <si>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</si>
  <si>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</si>
  <si>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</si>
  <si>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</si>
  <si>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</si>
  <si>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</si>
  <si>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</si>
  <si>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</si>
  <si>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</si>
  <si>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</si>
  <si>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</si>
  <si>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</si>
  <si>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</si>
  <si>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</si>
  <si>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</si>
  <si>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</si>
  <si>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</si>
  <si>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</si>
  <si>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</si>
  <si>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</si>
  <si>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</si>
  <si>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</si>
  <si>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</si>
  <si>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</si>
  <si>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</si>
  <si>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</si>
  <si>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</si>
  <si>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</si>
  <si>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</si>
  <si>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</si>
  <si>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</si>
  <si>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</si>
  <si>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</si>
  <si>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</si>
  <si>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</si>
  <si>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</si>
  <si>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</si>
  <si>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</si>
  <si>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</si>
  <si>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</si>
  <si>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</si>
  <si>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</si>
  <si>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</si>
  <si>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</si>
  <si>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</si>
  <si>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</si>
  <si>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</si>
  <si>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</si>
  <si>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</si>
  <si>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</si>
  <si>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</si>
  <si>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</si>
  <si>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</si>
  <si>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</si>
  <si>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</si>
  <si>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</si>
  <si>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</si>
  <si>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</si>
  <si>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</si>
  <si>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</si>
  <si>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</si>
  <si>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</si>
  <si>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</si>
  <si>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</si>
  <si>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</si>
  <si>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</si>
  <si>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</si>
  <si>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</si>
  <si>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</si>
  <si>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</si>
  <si>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</si>
  <si>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</si>
  <si>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</si>
  <si>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</si>
  <si>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</si>
  <si>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</si>
  <si>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</si>
  <si>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</si>
  <si>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</si>
  <si>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</si>
  <si>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</si>
  <si>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</si>
  <si>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</si>
  <si>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</si>
  <si>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</si>
  <si>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</si>
  <si>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</si>
  <si>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</si>
  <si>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</si>
  <si>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</si>
  <si>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</si>
  <si>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</si>
  <si>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</si>
  <si>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</si>
  <si>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</si>
  <si>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</si>
  <si>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</si>
  <si>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</si>
  <si>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</si>
  <si>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</si>
  <si>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</si>
  <si>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</si>
  <si>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</si>
  <si>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</si>
  <si>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</si>
  <si>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</si>
  <si>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</si>
  <si>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</si>
  <si>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</si>
  <si>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</si>
  <si>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</si>
  <si>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</si>
  <si>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</si>
  <si>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</si>
  <si>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</si>
  <si>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</si>
  <si>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</si>
  <si>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</si>
  <si>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</si>
  <si>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</si>
  <si>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</si>
  <si>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</si>
  <si>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</si>
  <si>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</si>
  <si>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</si>
  <si>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</si>
  <si>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</si>
  <si>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</si>
  <si>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</si>
  <si>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</si>
  <si>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</si>
  <si>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</si>
  <si>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</si>
  <si>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</si>
  <si>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</si>
  <si>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</si>
  <si>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</si>
  <si>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</si>
  <si>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</si>
  <si>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</si>
  <si>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</si>
  <si>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</si>
  <si>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</si>
  <si>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</si>
  <si>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</si>
  <si>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</si>
  <si>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</si>
  <si>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</si>
  <si>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</si>
  <si>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</si>
  <si>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</si>
  <si>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</si>
  <si>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</si>
  <si>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</si>
  <si>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</si>
  <si>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</si>
  <si>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</si>
  <si>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</si>
  <si>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</si>
  <si>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</si>
  <si>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</si>
  <si>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</si>
  <si>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</si>
  <si>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</si>
  <si>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</si>
  <si>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</si>
  <si>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</si>
  <si>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</si>
  <si>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</si>
  <si>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</si>
  <si>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</si>
  <si>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</si>
  <si>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</si>
  <si>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</si>
  <si>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</si>
  <si>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</si>
  <si>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</si>
  <si>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</si>
  <si>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</si>
  <si>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</si>
  <si>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</si>
  <si>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</si>
  <si>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</si>
  <si>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</si>
  <si>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</si>
  <si>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</si>
  <si>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</si>
  <si>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</si>
  <si>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</si>
  <si>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</si>
  <si>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</si>
  <si>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</si>
  <si>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</si>
  <si>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</si>
  <si>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</si>
  <si>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</si>
  <si>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</si>
  <si>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</si>
  <si>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</si>
  <si>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</si>
  <si>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</si>
  <si>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</si>
  <si>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</si>
  <si>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</si>
  <si>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</si>
  <si>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</si>
  <si>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</si>
  <si>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</si>
  <si>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</si>
  <si>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</si>
  <si>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</si>
  <si>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</si>
  <si>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</si>
  <si>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</si>
  <si>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</si>
  <si>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</si>
  <si>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</si>
  <si>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</si>
  <si>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</si>
  <si>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</si>
  <si>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</si>
  <si>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</si>
  <si>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</si>
  <si>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</si>
  <si>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</si>
  <si>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</si>
  <si>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</si>
  <si>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</si>
  <si>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</si>
  <si>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</si>
  <si>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</si>
  <si>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</si>
  <si>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</si>
  <si>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</si>
  <si>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</si>
  <si>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</si>
  <si>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</si>
  <si>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</si>
  <si>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</si>
  <si>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</si>
  <si>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</si>
  <si>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</si>
  <si>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</si>
  <si>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</si>
  <si>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</si>
  <si>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</si>
  <si>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</si>
  <si>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</si>
  <si>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</si>
  <si>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</si>
  <si>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</si>
  <si>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</si>
  <si>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</si>
  <si>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</si>
  <si>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</si>
  <si>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</si>
  <si>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</si>
  <si>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</si>
  <si>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</si>
  <si>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</si>
  <si>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</si>
  <si>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</si>
  <si>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</si>
  <si>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</si>
  <si>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</si>
  <si>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</si>
  <si>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</si>
  <si>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</si>
  <si>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</si>
  <si>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</si>
  <si>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</si>
  <si>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</si>
  <si>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</si>
  <si>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</si>
  <si>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</si>
  <si>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</si>
  <si>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</si>
  <si>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</si>
  <si>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</si>
  <si>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</si>
  <si>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</si>
  <si>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</si>
  <si>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</si>
  <si>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</si>
  <si>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</si>
  <si>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</si>
  <si>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</si>
  <si>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</si>
  <si>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</si>
  <si>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</si>
  <si>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</si>
  <si>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</si>
  <si>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</si>
  <si>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</si>
  <si>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</si>
  <si>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</si>
  <si>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</si>
  <si>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</si>
  <si>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</si>
  <si>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</si>
  <si>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</si>
  <si>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</si>
  <si>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</si>
  <si>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</si>
  <si>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</si>
  <si>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</si>
  <si>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</si>
  <si>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</si>
  <si>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</si>
  <si>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</si>
  <si>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</si>
  <si>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</si>
  <si>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</si>
  <si>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</si>
  <si>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</si>
  <si>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</si>
  <si>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</si>
  <si>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</si>
  <si>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</si>
  <si>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</si>
  <si>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</si>
  <si>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</si>
  <si>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</si>
  <si>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</si>
  <si>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</si>
  <si>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</si>
  <si>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</si>
  <si>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</si>
  <si>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</si>
  <si>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</si>
  <si>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</si>
  <si>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</si>
  <si>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</si>
  <si>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</si>
  <si>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</si>
  <si>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</si>
  <si>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</si>
  <si>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</si>
  <si>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</si>
  <si>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</si>
  <si>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</si>
  <si>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</si>
  <si>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</si>
  <si>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</si>
  <si>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</si>
  <si>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</si>
  <si>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</si>
  <si>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</si>
  <si>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</si>
  <si>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</si>
  <si>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</si>
  <si>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</si>
  <si>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</si>
  <si>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</si>
  <si>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</si>
  <si>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</si>
  <si>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</si>
  <si>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</si>
  <si>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</si>
  <si>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</si>
  <si>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</si>
  <si>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</si>
  <si>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</si>
  <si>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</si>
  <si>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</si>
  <si>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</si>
  <si>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</si>
  <si>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</si>
  <si>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</si>
  <si>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</si>
  <si>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</si>
  <si>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</si>
  <si>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</si>
  <si>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</si>
  <si>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</si>
  <si>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</si>
  <si>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</si>
  <si>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</si>
  <si>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</si>
  <si>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</si>
  <si>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</si>
  <si>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</si>
  <si>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</si>
  <si>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</si>
  <si>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</si>
  <si>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</si>
  <si>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</si>
  <si>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</si>
  <si>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</si>
  <si>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</si>
  <si>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</si>
  <si>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</si>
  <si>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</si>
  <si>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</si>
  <si>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</si>
  <si>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</si>
  <si>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</si>
  <si>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</si>
  <si>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</si>
  <si>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</si>
  <si>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</si>
  <si>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</si>
  <si>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</si>
  <si>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</si>
  <si>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</si>
  <si>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</si>
  <si>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</si>
  <si>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</si>
  <si>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</si>
  <si>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</si>
  <si>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</si>
  <si>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</si>
  <si>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</si>
  <si>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</si>
  <si>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</si>
  <si>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</si>
  <si>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</si>
  <si>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</si>
  <si>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</si>
  <si>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</si>
  <si>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</si>
  <si>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</si>
  <si>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</si>
  <si>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</si>
  <si>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</si>
  <si>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</si>
  <si>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</si>
  <si>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</si>
  <si>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</si>
  <si>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</si>
  <si>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</si>
  <si>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</si>
  <si>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</si>
  <si>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</si>
  <si>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</si>
  <si>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</si>
  <si>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</si>
  <si>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</si>
  <si>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</si>
  <si>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</si>
  <si>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</si>
  <si>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</si>
  <si>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</si>
  <si>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</si>
  <si>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</si>
  <si>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</si>
  <si>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</si>
  <si>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</si>
  <si>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</si>
  <si>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</si>
  <si>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</si>
  <si>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</si>
  <si>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</si>
  <si>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</si>
  <si>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</si>
  <si>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</si>
  <si>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</si>
  <si>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</si>
  <si>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</si>
  <si>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</si>
  <si>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</si>
  <si>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</si>
  <si>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</si>
  <si>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</si>
  <si>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</si>
  <si>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</si>
  <si>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</si>
  <si>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</si>
  <si>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</si>
  <si>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</si>
  <si>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</si>
  <si>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</si>
  <si>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</si>
  <si>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</si>
  <si>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</si>
  <si>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</si>
  <si>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</si>
  <si>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</si>
  <si>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</si>
  <si>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</si>
  <si>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</si>
  <si>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</si>
  <si>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</si>
  <si>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</si>
  <si>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</si>
  <si>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</si>
  <si>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</si>
  <si>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</si>
  <si>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</si>
  <si>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</si>
  <si>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</si>
  <si>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</si>
  <si>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</si>
  <si>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</si>
  <si>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</si>
  <si>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</si>
  <si>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</si>
  <si>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</si>
  <si>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</si>
  <si>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</si>
  <si>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</si>
  <si>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</si>
  <si>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</si>
  <si>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</si>
  <si>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</si>
  <si>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</si>
  <si>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</si>
  <si>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</si>
  <si>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</si>
  <si>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</si>
  <si>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</si>
  <si>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</si>
  <si>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</si>
  <si>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</si>
  <si>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</si>
  <si>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</si>
  <si>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</si>
  <si>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</si>
  <si>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</si>
  <si>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</si>
  <si>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</si>
  <si>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</si>
  <si>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</si>
  <si>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</si>
  <si>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</si>
  <si>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</si>
  <si>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</si>
  <si>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</si>
  <si>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</si>
  <si>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</si>
  <si>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</si>
  <si>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</si>
  <si>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</si>
  <si>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</si>
  <si>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</si>
  <si>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</si>
  <si>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</si>
  <si>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</si>
  <si>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</si>
  <si>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</si>
  <si>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</si>
  <si>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</si>
  <si>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</si>
  <si>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</si>
  <si>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</si>
  <si>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</si>
  <si>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</si>
  <si>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</si>
  <si>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</si>
  <si>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</si>
  <si>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</si>
  <si>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</si>
  <si>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</si>
  <si>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</si>
  <si>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</si>
  <si>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</si>
  <si>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</si>
  <si>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</si>
  <si>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</si>
  <si>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</si>
  <si>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</si>
  <si>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</si>
  <si>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</si>
  <si>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</si>
  <si>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</si>
  <si>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</si>
  <si>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</si>
  <si>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</si>
  <si>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</si>
  <si>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</si>
  <si>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</si>
  <si>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</si>
  <si>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</si>
  <si>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</si>
  <si>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</si>
  <si>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</si>
  <si>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</si>
  <si>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</si>
  <si>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</si>
  <si>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</si>
  <si>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</si>
  <si>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</si>
  <si>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</si>
  <si>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</si>
  <si>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</si>
  <si>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</si>
  <si>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</si>
  <si>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</si>
  <si>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</si>
  <si>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</si>
  <si>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</si>
  <si>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</si>
  <si>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</si>
  <si>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</si>
  <si>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</si>
  <si>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</si>
  <si>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</si>
  <si>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</si>
  <si>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</si>
  <si>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</si>
  <si>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</si>
  <si>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</si>
  <si>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</si>
  <si>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</si>
  <si>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</si>
  <si>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</si>
  <si>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</si>
  <si>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</si>
  <si>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</si>
  <si>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</si>
  <si>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</si>
  <si>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</si>
  <si>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</si>
  <si>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</si>
  <si>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</si>
  <si>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</si>
  <si>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</si>
  <si>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</si>
  <si>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</si>
  <si>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</si>
  <si>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</si>
  <si>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</si>
  <si>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</si>
  <si>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</si>
  <si>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</si>
  <si>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</si>
  <si>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</si>
  <si>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</si>
  <si>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</si>
  <si>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</si>
  <si>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</si>
  <si>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</si>
  <si>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</si>
  <si>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</si>
  <si>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</si>
  <si>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</si>
  <si>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</si>
  <si>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</si>
  <si>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</si>
  <si>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</si>
  <si>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</si>
  <si>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</si>
  <si>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</si>
  <si>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</si>
  <si>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</si>
  <si>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</si>
  <si>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</si>
  <si>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</si>
  <si>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</si>
  <si>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</si>
  <si>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</si>
  <si>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</si>
  <si>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</si>
  <si>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</si>
  <si>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</si>
  <si>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</si>
  <si>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</si>
  <si>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</si>
  <si>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</si>
  <si>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</si>
  <si>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</si>
  <si>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</si>
  <si>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</si>
  <si>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</si>
  <si>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</si>
  <si>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</si>
  <si>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</si>
  <si>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</si>
  <si>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</si>
  <si>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</si>
  <si>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</si>
  <si>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</si>
  <si>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</si>
  <si>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</si>
  <si>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</si>
  <si>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</si>
  <si>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</si>
  <si>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</si>
  <si>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</si>
  <si>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</si>
  <si>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</si>
  <si>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</si>
  <si>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</si>
  <si>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</si>
  <si>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</si>
  <si>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</si>
  <si>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</si>
  <si>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</si>
  <si>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</si>
  <si>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</si>
  <si>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</si>
  <si>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</si>
  <si>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</si>
  <si>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</si>
  <si>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</si>
  <si>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</si>
  <si>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</si>
  <si>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</si>
  <si>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</si>
  <si>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</si>
  <si>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</si>
  <si>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</si>
  <si>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</si>
  <si>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</si>
  <si>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</si>
  <si>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</si>
  <si>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</si>
  <si>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</si>
  <si>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</si>
  <si>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</si>
  <si>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</si>
  <si>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</si>
  <si>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</si>
  <si>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</si>
  <si>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</si>
  <si>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</si>
  <si>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</si>
  <si>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</si>
  <si>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</si>
  <si>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</si>
  <si>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</si>
  <si>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</si>
  <si>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</si>
  <si>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</si>
  <si>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</si>
  <si>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</si>
  <si>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</si>
  <si>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</si>
  <si>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</si>
  <si>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</si>
  <si>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</si>
  <si>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</si>
  <si>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</si>
  <si>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</si>
  <si>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</si>
  <si>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</si>
  <si>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</si>
  <si>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</si>
  <si>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</si>
  <si>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</si>
  <si>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</si>
  <si>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</si>
  <si>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</si>
  <si>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</si>
  <si>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</si>
  <si>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</si>
  <si>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</si>
  <si>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</si>
  <si>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</si>
  <si>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</si>
  <si>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</si>
  <si>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</si>
  <si>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</si>
  <si>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</si>
  <si>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</si>
  <si>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</si>
  <si>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</si>
  <si>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</si>
  <si>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</si>
  <si>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</si>
  <si>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</si>
  <si>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</si>
  <si>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</si>
  <si>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</si>
  <si>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</si>
  <si>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</si>
  <si>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</si>
  <si>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</si>
  <si>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</si>
  <si>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</si>
  <si>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</si>
  <si>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</si>
  <si>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</si>
  <si>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</si>
  <si>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</si>
  <si>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</si>
  <si>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</si>
  <si>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</si>
  <si>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</si>
  <si>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</si>
  <si>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</si>
  <si>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</si>
  <si>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</si>
  <si>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</si>
  <si>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</si>
  <si>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</si>
  <si>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</si>
  <si>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</si>
  <si>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</si>
  <si>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</si>
  <si>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</si>
  <si>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</si>
  <si>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</si>
  <si>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</si>
  <si>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</si>
  <si>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</si>
  <si>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</si>
  <si>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</si>
  <si>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</si>
  <si>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</si>
  <si>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</si>
  <si>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</si>
  <si>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</si>
  <si>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</si>
  <si>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</si>
  <si>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</si>
  <si>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</si>
  <si>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</si>
  <si>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</si>
  <si>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</si>
  <si>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</si>
  <si>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</si>
  <si>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</si>
  <si>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</si>
  <si>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</si>
  <si>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</si>
  <si>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</si>
  <si>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</si>
  <si>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</si>
  <si>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</si>
  <si>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</si>
  <si>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</si>
  <si>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</si>
  <si>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</si>
  <si>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</si>
  <si>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</si>
  <si>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</si>
  <si>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</si>
  <si>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</si>
  <si>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</si>
  <si>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</si>
  <si>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</si>
  <si>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</si>
  <si>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</si>
  <si>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</si>
  <si>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</si>
  <si>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</si>
  <si>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</si>
  <si>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</si>
  <si>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</si>
  <si>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</si>
  <si>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</si>
  <si>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</si>
  <si>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</si>
  <si>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</si>
  <si>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</si>
  <si>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</si>
  <si>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</si>
  <si>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</si>
  <si>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</si>
  <si>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</si>
  <si>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</si>
  <si>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</si>
  <si>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</si>
  <si>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</si>
  <si>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</si>
  <si>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</si>
  <si>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</si>
  <si>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</si>
  <si>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</si>
  <si>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</si>
  <si>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</si>
  <si>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</si>
  <si>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</si>
  <si>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</si>
  <si>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</si>
  <si>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</si>
  <si>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</si>
  <si>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</si>
  <si>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</si>
  <si>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</si>
  <si>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</si>
  <si>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</si>
  <si>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</si>
  <si>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</si>
  <si>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</si>
  <si>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</si>
  <si>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</si>
  <si>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</si>
  <si>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</si>
  <si>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</si>
  <si>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</si>
  <si>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</si>
  <si>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</si>
  <si>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</si>
  <si>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</si>
  <si>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</si>
  <si>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</si>
  <si>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</si>
  <si>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</si>
  <si>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</si>
  <si>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</si>
  <si>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</si>
  <si>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</si>
  <si>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</si>
  <si>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</si>
  <si>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</si>
  <si>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</si>
  <si>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</si>
  <si>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</si>
  <si>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</si>
  <si>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</si>
  <si>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</si>
  <si>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</si>
  <si>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</si>
  <si>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</si>
  <si>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</si>
  <si>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</si>
  <si>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</si>
  <si>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</si>
  <si>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</si>
  <si>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</si>
  <si>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</si>
  <si>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</si>
  <si>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</si>
  <si>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</si>
  <si>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</si>
  <si>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</si>
  <si>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</si>
  <si>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</si>
  <si>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</si>
  <si>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</si>
  <si>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</si>
  <si>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</si>
  <si>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</si>
  <si>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</si>
  <si>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</si>
  <si>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</si>
  <si>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</si>
  <si>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</si>
  <si>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</si>
  <si>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</si>
  <si>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</si>
  <si>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</si>
  <si>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</si>
  <si>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</si>
  <si>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</si>
  <si>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</si>
  <si>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</si>
  <si>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</si>
  <si>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</si>
  <si>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</si>
  <si>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</si>
  <si>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</si>
  <si>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</si>
  <si>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</si>
  <si>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</si>
  <si>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</si>
  <si>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</si>
  <si>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</si>
  <si>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</si>
  <si>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</si>
  <si>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</si>
  <si>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</si>
  <si>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</si>
  <si>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</si>
  <si>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</si>
  <si>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</si>
  <si>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</si>
  <si>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</si>
  <si>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</si>
  <si>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</si>
  <si>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</si>
  <si>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</si>
  <si>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</si>
  <si>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</si>
  <si>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</si>
  <si>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</si>
  <si>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</si>
  <si>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</si>
  <si>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</si>
  <si>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</si>
  <si>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</si>
  <si>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</si>
  <si>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</si>
  <si>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</si>
  <si>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</si>
  <si>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</si>
  <si>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</si>
  <si>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</si>
  <si>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</si>
  <si>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</si>
  <si>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</si>
  <si>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</si>
  <si>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</si>
  <si>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</si>
  <si>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</si>
  <si>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</si>
  <si>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</si>
  <si>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</si>
  <si>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</si>
  <si>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</si>
  <si>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</si>
  <si>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</si>
  <si>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</si>
  <si>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</si>
  <si>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</si>
  <si>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</si>
  <si>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</si>
  <si>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</si>
  <si>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</si>
  <si>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</si>
  <si>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</si>
  <si>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</si>
  <si>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</si>
  <si>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</si>
  <si>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</si>
  <si>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</si>
  <si>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</si>
  <si>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</si>
  <si>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</si>
  <si>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</si>
  <si>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</si>
  <si>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</si>
  <si>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</si>
  <si>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</si>
  <si>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</si>
  <si>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</si>
  <si>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</si>
  <si>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</si>
  <si>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</si>
  <si>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</si>
  <si>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</si>
  <si>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</si>
  <si>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</si>
  <si>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</si>
  <si>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</si>
  <si>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</si>
  <si>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</si>
  <si>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</si>
  <si>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</si>
  <si>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</si>
  <si>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</si>
  <si>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</si>
  <si>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</si>
  <si>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</si>
  <si>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</si>
  <si>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</si>
  <si>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</si>
  <si>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</si>
  <si>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</si>
  <si>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</si>
  <si>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</si>
  <si>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</si>
  <si>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</si>
  <si>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</si>
  <si>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</si>
  <si>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</si>
  <si>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</si>
  <si>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</si>
  <si>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</si>
  <si>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</si>
  <si>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</si>
  <si>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</si>
  <si>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</si>
  <si>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</si>
  <si>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</si>
  <si>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</si>
  <si>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</si>
  <si>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</si>
  <si>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</si>
  <si>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</si>
  <si>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</si>
  <si>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</si>
  <si>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</si>
  <si>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</si>
  <si>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</si>
  <si>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</si>
  <si>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</si>
  <si>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</si>
  <si>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</si>
  <si>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</si>
  <si>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</si>
  <si>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</si>
  <si>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</si>
  <si>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</si>
  <si>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</si>
  <si>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</si>
  <si>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</si>
  <si>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</si>
  <si>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</si>
  <si>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</si>
  <si>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</si>
  <si>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</si>
  <si>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</si>
  <si>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</si>
  <si>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</si>
  <si>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</si>
  <si>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</si>
  <si>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</si>
  <si>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</si>
  <si>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</si>
  <si>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</si>
  <si>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</si>
  <si>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</si>
  <si>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</si>
  <si>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</si>
  <si>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</si>
  <si>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</si>
  <si>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</si>
  <si>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</si>
  <si>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</si>
  <si>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</si>
  <si>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</si>
  <si>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</si>
  <si>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</si>
  <si>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</si>
  <si>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</si>
  <si>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</si>
  <si>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</si>
  <si>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</si>
  <si>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</si>
  <si>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</si>
  <si>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</si>
  <si>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</si>
  <si>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</si>
  <si>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</si>
  <si>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</si>
  <si>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</si>
  <si>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</si>
  <si>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</si>
  <si>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</si>
  <si>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</si>
  <si>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</si>
  <si>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</si>
  <si>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</si>
  <si>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</si>
  <si>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</si>
  <si>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</si>
  <si>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</si>
  <si>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</si>
  <si>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</si>
  <si>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</si>
  <si>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</si>
  <si>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</si>
  <si>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</si>
  <si>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</si>
  <si>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</si>
  <si>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</si>
  <si>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</si>
  <si>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</si>
  <si>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</si>
  <si>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</si>
  <si>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</si>
  <si>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</si>
  <si>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</si>
  <si>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</si>
  <si>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</si>
  <si>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</si>
  <si>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</si>
  <si>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</si>
  <si>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</si>
  <si>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</si>
  <si>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</si>
  <si>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</si>
  <si>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</si>
  <si>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</si>
  <si>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</si>
  <si>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</si>
  <si>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</si>
  <si>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</si>
  <si>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</si>
  <si>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</si>
  <si>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</si>
  <si>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</si>
  <si>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</si>
  <si>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</si>
  <si>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</si>
  <si>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</si>
  <si>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</si>
  <si>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</si>
  <si>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</si>
  <si>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</si>
  <si>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</si>
  <si>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</si>
  <si>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</si>
  <si>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</si>
  <si>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</si>
  <si>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</si>
  <si>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</si>
  <si>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</si>
  <si>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</si>
  <si>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</si>
  <si>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</si>
  <si>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</si>
  <si>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</si>
  <si>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</si>
  <si>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</si>
  <si>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</si>
  <si>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</si>
  <si>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</si>
  <si>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</si>
  <si>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</si>
  <si>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</si>
  <si>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</si>
  <si>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</si>
  <si>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</si>
  <si>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</si>
  <si>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</si>
  <si>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</si>
  <si>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</si>
  <si>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</si>
  <si>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</si>
  <si>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</si>
  <si>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</si>
  <si>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</si>
  <si>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</si>
  <si>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</si>
  <si>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</si>
  <si>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</si>
  <si>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</si>
  <si>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</si>
  <si>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</si>
  <si>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</si>
  <si>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</si>
  <si>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</si>
  <si>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</si>
  <si>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</si>
  <si>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</si>
  <si>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</si>
  <si>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</si>
  <si>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</si>
  <si>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</si>
  <si>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</si>
  <si>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</si>
  <si>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</si>
  <si>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</si>
  <si>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</si>
  <si>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</si>
  <si>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</si>
  <si>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</si>
  <si>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</si>
  <si>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</si>
  <si>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</si>
  <si>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</si>
  <si>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</si>
  <si>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</si>
  <si>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</si>
  <si>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</si>
  <si>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</si>
  <si>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</si>
  <si>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</si>
  <si>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</si>
  <si>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</si>
  <si>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</si>
  <si>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</si>
  <si>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</si>
  <si>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</si>
  <si>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</si>
  <si>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</si>
  <si>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</si>
  <si>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</si>
  <si>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</si>
  <si>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</si>
  <si>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</si>
  <si>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</si>
  <si>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</si>
  <si>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</si>
  <si>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</si>
  <si>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</si>
  <si>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</si>
  <si>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</si>
  <si>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</si>
  <si>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</si>
  <si>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</si>
  <si>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</si>
  <si>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</si>
  <si>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</si>
  <si>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</si>
  <si>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</si>
  <si>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</si>
  <si>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</si>
  <si>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</si>
  <si>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</si>
  <si>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</si>
  <si>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</si>
  <si>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</si>
  <si>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</si>
  <si>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</si>
  <si>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</si>
  <si>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</si>
  <si>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</si>
  <si>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</si>
  <si>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</si>
  <si>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</si>
  <si>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</si>
  <si>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</si>
  <si>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</si>
  <si>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</si>
  <si>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</si>
  <si>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</si>
  <si>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</si>
  <si>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</si>
  <si>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</si>
  <si>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</si>
  <si>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</si>
  <si>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</si>
  <si>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</si>
  <si>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</si>
  <si>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</si>
  <si>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</si>
  <si>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</si>
  <si>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</si>
  <si>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</si>
  <si>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</si>
  <si>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</si>
  <si>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</si>
  <si>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</si>
  <si>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</si>
  <si>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</si>
  <si>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</si>
  <si>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</si>
  <si>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</si>
  <si>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</si>
  <si>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</si>
  <si>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</si>
  <si>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</si>
  <si>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</si>
  <si>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</si>
  <si>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</si>
  <si>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</si>
  <si>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</si>
  <si>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</si>
  <si>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</si>
  <si>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</si>
  <si>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</si>
  <si>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</si>
  <si>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</si>
  <si>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</si>
  <si>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</si>
  <si>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</si>
  <si>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</si>
  <si>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</si>
  <si>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</si>
  <si>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</si>
  <si>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</si>
  <si>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</si>
  <si>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</si>
  <si>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</si>
  <si>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</si>
  <si>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</si>
  <si>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</si>
  <si>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</si>
  <si>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</si>
  <si>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</si>
  <si>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</si>
  <si>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</si>
  <si>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</si>
  <si>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</si>
  <si>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</si>
  <si>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</si>
  <si>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</si>
  <si>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</si>
  <si>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</si>
  <si>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</si>
  <si>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</si>
  <si>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</si>
  <si>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</si>
  <si>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</si>
  <si>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</si>
  <si>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</si>
  <si>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</si>
  <si>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</si>
  <si>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</si>
  <si>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</si>
  <si>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</si>
  <si>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</si>
  <si>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</si>
  <si>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</si>
  <si>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</si>
  <si>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</si>
  <si>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</si>
  <si>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</si>
  <si>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</si>
  <si>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</si>
  <si>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</si>
  <si>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</si>
  <si>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</si>
  <si>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</si>
  <si>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</si>
  <si>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</si>
  <si>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</si>
  <si>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</si>
  <si>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</si>
  <si>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</si>
  <si>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</si>
  <si>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</si>
  <si>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</si>
  <si>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</si>
  <si>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</si>
  <si>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</si>
  <si>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</si>
  <si>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</si>
  <si>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</si>
  <si>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</si>
  <si>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</si>
  <si>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</si>
  <si>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</si>
  <si>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</si>
  <si>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</si>
  <si>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</si>
  <si>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</si>
  <si>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</si>
  <si>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</si>
  <si>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</si>
  <si>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</si>
  <si>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</si>
  <si>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</si>
  <si>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</si>
  <si>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</si>
  <si>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</si>
  <si>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</si>
  <si>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</si>
  <si>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</si>
  <si>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</si>
  <si>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</si>
  <si>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</si>
  <si>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</si>
  <si>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</si>
  <si>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</si>
  <si>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</si>
  <si>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</si>
  <si>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</si>
  <si>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</si>
  <si>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</si>
  <si>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</si>
  <si>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</si>
  <si>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</si>
  <si>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</si>
  <si>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</si>
  <si>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</si>
  <si>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</si>
  <si>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</si>
  <si>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</si>
  <si>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</si>
  <si>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</si>
  <si>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</si>
  <si>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</si>
  <si>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</si>
  <si>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</si>
  <si>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</si>
  <si>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</si>
  <si>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</si>
  <si>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</si>
  <si>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</si>
  <si>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</si>
  <si>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</si>
  <si>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</si>
  <si>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</si>
  <si>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</si>
  <si>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</si>
  <si>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</si>
  <si>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</si>
  <si>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</si>
  <si>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</si>
  <si>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</si>
  <si>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</si>
  <si>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</si>
  <si>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</si>
  <si>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</si>
  <si>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</si>
  <si>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</si>
  <si>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</si>
  <si>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</si>
  <si>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</si>
  <si>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</si>
  <si>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</si>
  <si>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</si>
  <si>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</si>
  <si>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</si>
  <si>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</si>
  <si>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</si>
  <si>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</si>
  <si>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</si>
  <si>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</si>
  <si>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</si>
  <si>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</si>
  <si>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</si>
  <si>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</si>
  <si>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</si>
  <si>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</si>
  <si>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</si>
  <si>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</si>
  <si>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</si>
  <si>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</si>
  <si>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</si>
  <si>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</si>
  <si>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</si>
  <si>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</si>
  <si>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</si>
  <si>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</si>
  <si>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</si>
  <si>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</si>
  <si>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</si>
  <si>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</si>
  <si>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</si>
  <si>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</si>
  <si>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</si>
  <si>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</si>
  <si>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</si>
  <si>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</si>
  <si>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</si>
  <si>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</si>
  <si>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</si>
  <si>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</si>
  <si>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</si>
  <si>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</si>
  <si>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</si>
  <si>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</si>
  <si>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</si>
  <si>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</si>
  <si>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</si>
  <si>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</si>
  <si>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</si>
  <si>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</si>
  <si>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</si>
  <si>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</si>
  <si>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</si>
  <si>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</si>
  <si>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</si>
  <si>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</si>
  <si>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</si>
  <si>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</si>
  <si>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</si>
  <si>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</si>
  <si>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</si>
  <si>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</si>
  <si>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</si>
  <si>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</si>
  <si>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</si>
  <si>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</si>
  <si>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</si>
  <si>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</si>
  <si>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</si>
  <si>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</si>
  <si>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</si>
  <si>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</si>
  <si>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</si>
  <si>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</si>
  <si>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</si>
  <si>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</si>
  <si>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</si>
  <si>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</si>
  <si>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</si>
  <si>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</si>
  <si>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</si>
  <si>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</si>
  <si>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</si>
  <si>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</si>
  <si>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</si>
  <si>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</si>
  <si>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</si>
  <si>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</si>
  <si>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</si>
  <si>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</si>
  <si>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</si>
  <si>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</si>
  <si>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</si>
  <si>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</si>
  <si>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</si>
  <si>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</si>
  <si>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</si>
  <si>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</si>
  <si>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</si>
  <si>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</si>
  <si>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</si>
  <si>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</si>
  <si>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</si>
  <si>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</si>
  <si>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</si>
  <si>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</si>
  <si>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</si>
  <si>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</si>
  <si>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</si>
  <si>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</si>
  <si>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</si>
  <si>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</si>
  <si>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</si>
  <si>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</si>
  <si>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</si>
  <si>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</si>
  <si>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</si>
  <si>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</si>
  <si>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</si>
  <si>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</si>
  <si>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</si>
  <si>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</si>
  <si>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</si>
  <si>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</si>
  <si>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</si>
  <si>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</si>
  <si>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</si>
  <si>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</si>
  <si>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</si>
  <si>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</si>
  <si>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</si>
  <si>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</si>
  <si>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</si>
  <si>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</si>
  <si>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</si>
  <si>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</si>
  <si>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</si>
  <si>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</si>
  <si>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</si>
  <si>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</si>
  <si>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</si>
  <si>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</si>
  <si>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</si>
  <si>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</si>
  <si>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</si>
  <si>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</si>
  <si>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</si>
  <si>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</si>
  <si>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</si>
  <si>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</si>
  <si>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</si>
  <si>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</si>
  <si>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</si>
  <si>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</si>
  <si>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</si>
  <si>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</si>
  <si>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</si>
  <si>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</si>
  <si>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</si>
  <si>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</si>
  <si>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</si>
  <si>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</si>
  <si>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</si>
  <si>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</si>
  <si>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</si>
  <si>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</si>
  <si>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</si>
  <si>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</si>
  <si>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</si>
  <si>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</si>
  <si>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</si>
  <si>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</si>
  <si>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</si>
  <si>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</si>
  <si>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</si>
  <si>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</si>
  <si>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</si>
  <si>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</si>
  <si>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</si>
  <si>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</si>
  <si>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</si>
  <si>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</si>
  <si>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</si>
  <si>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</si>
  <si>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</si>
  <si>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</si>
  <si>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</si>
  <si>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</si>
  <si>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</si>
  <si>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</si>
  <si>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</si>
  <si>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</si>
  <si>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</si>
  <si>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</si>
  <si>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</si>
  <si>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</si>
  <si>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</si>
  <si>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</si>
  <si>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</si>
  <si>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</si>
  <si>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</si>
  <si>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</si>
  <si>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</si>
  <si>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</si>
  <si>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</si>
  <si>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</si>
  <si>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</si>
  <si>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</si>
  <si>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</si>
  <si>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</si>
  <si>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</si>
  <si>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</si>
  <si>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</si>
  <si>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</si>
  <si>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</si>
  <si>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</si>
  <si>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</si>
  <si>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</si>
  <si>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</si>
  <si>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</si>
  <si>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</si>
  <si>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</si>
  <si>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</si>
  <si>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</si>
  <si>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</si>
  <si>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</si>
  <si>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</si>
  <si>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</si>
  <si>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</si>
  <si>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</si>
  <si>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</si>
  <si>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</si>
  <si>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</si>
  <si>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</si>
  <si>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</si>
  <si>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</si>
  <si>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</si>
  <si>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</si>
  <si>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</si>
  <si>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</si>
  <si>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</si>
  <si>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</si>
  <si>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</si>
  <si>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</si>
  <si>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</si>
  <si>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</si>
  <si>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</si>
  <si>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</si>
  <si>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</si>
  <si>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</si>
  <si>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</si>
  <si>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</si>
  <si>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</si>
  <si>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</si>
  <si>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</si>
  <si>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</si>
  <si>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</si>
  <si>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</si>
  <si>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</si>
  <si>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</si>
  <si>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</si>
  <si>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</si>
  <si>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</si>
  <si>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</si>
  <si>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</si>
  <si>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</si>
  <si>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</si>
  <si>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</si>
  <si>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</si>
  <si>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</si>
  <si>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</si>
  <si>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</si>
  <si>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</si>
  <si>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</si>
  <si>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</si>
  <si>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</si>
  <si>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</si>
  <si>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</si>
  <si>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</si>
  <si>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</si>
  <si>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</si>
  <si>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</si>
  <si>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</si>
  <si>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</si>
  <si>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</si>
  <si>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</si>
  <si>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</si>
  <si>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</si>
  <si>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</si>
  <si>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</si>
  <si>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</si>
  <si>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</si>
  <si>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</si>
  <si>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</si>
  <si>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</si>
  <si>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</si>
  <si>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</si>
  <si>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</si>
  <si>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</si>
  <si>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</si>
  <si>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</si>
  <si>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</si>
  <si>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</si>
  <si>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</si>
  <si>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</si>
  <si>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</si>
  <si>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</si>
  <si>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</si>
  <si>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</si>
  <si>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</si>
  <si>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</si>
  <si>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</si>
  <si>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</si>
  <si>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</si>
  <si>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</si>
  <si>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</si>
  <si>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</si>
  <si>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</si>
  <si>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</si>
  <si>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</si>
  <si>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</si>
  <si>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</si>
  <si>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</si>
  <si>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</si>
  <si>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</si>
  <si>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</si>
  <si>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</si>
  <si>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</si>
  <si>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</si>
  <si>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</si>
  <si>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</si>
  <si>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</si>
  <si>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</si>
  <si>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</si>
  <si>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</si>
  <si>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</si>
  <si>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</si>
  <si>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</si>
  <si>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</si>
  <si>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</si>
  <si>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</si>
  <si>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</si>
  <si>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</si>
  <si>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</si>
  <si>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</si>
  <si>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</si>
  <si>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</si>
  <si>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</si>
  <si>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</si>
  <si>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</si>
  <si>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</si>
  <si>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</si>
  <si>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</si>
  <si>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</si>
  <si>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</si>
  <si>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</si>
  <si>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</si>
  <si>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</si>
  <si>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</si>
  <si>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</si>
  <si>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</si>
  <si>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</si>
  <si>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</si>
  <si>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</si>
  <si>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</si>
  <si>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</si>
  <si>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</si>
  <si>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</si>
  <si>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</si>
  <si>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</si>
  <si>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</si>
  <si>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</si>
  <si>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</si>
  <si>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</si>
  <si>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</si>
  <si>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</si>
  <si>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</si>
  <si>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</si>
  <si>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</si>
  <si>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</si>
  <si>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</si>
  <si>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</si>
  <si>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</si>
  <si>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</si>
  <si>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</si>
  <si>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</si>
  <si>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</si>
  <si>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</si>
  <si>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</si>
  <si>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</si>
  <si>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</si>
  <si>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</si>
  <si>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</si>
  <si>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</si>
  <si>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</si>
  <si>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</si>
  <si>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</si>
  <si>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</si>
  <si>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</si>
  <si>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</si>
  <si>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</si>
  <si>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</si>
  <si>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</si>
  <si>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</si>
  <si>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</si>
  <si>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</si>
  <si>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</si>
  <si>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</si>
  <si>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</si>
  <si>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</si>
  <si>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</si>
  <si>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</si>
  <si>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</si>
  <si>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</si>
  <si>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</si>
  <si>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</si>
  <si>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</si>
  <si>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</si>
  <si>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</si>
  <si>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</si>
  <si>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</si>
  <si>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</si>
  <si>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</si>
  <si>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</si>
  <si>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</si>
  <si>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</si>
  <si>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</si>
  <si>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</si>
  <si>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</si>
  <si>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</si>
  <si>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</si>
  <si>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</si>
  <si>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</si>
  <si>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</si>
  <si>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</si>
  <si>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</si>
  <si>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</si>
  <si>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</si>
  <si>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</si>
  <si>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</si>
  <si>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</si>
  <si>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</si>
  <si>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</si>
  <si>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</si>
  <si>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</si>
  <si>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</si>
  <si>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</si>
  <si>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</si>
  <si>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</si>
  <si>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</si>
  <si>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</si>
  <si>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</si>
  <si>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</si>
  <si>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</si>
  <si>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</si>
  <si>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</si>
  <si>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</si>
  <si>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</si>
  <si>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</si>
  <si>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</si>
  <si>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</si>
  <si>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</si>
  <si>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</si>
  <si>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</si>
  <si>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</si>
  <si>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</si>
  <si>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</si>
  <si>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</si>
  <si>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</si>
  <si>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</si>
  <si>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</si>
  <si>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</si>
  <si>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</si>
  <si>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</si>
  <si>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</si>
  <si>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</si>
  <si>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</si>
  <si>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</si>
  <si>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</si>
  <si>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</si>
  <si>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</si>
  <si>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</si>
  <si>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</si>
  <si>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</si>
  <si>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</si>
  <si>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</si>
  <si>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</si>
  <si>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</si>
  <si>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</si>
  <si>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</si>
  <si>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</si>
  <si>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</si>
  <si>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</si>
  <si>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</si>
  <si>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</si>
  <si>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</si>
  <si>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</si>
  <si>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</si>
  <si>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</si>
  <si>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</si>
  <si>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</si>
  <si>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</si>
  <si>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</si>
  <si>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</si>
  <si>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</si>
  <si>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</si>
  <si>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</si>
  <si>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</si>
  <si>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</si>
  <si>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</si>
  <si>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</si>
  <si>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</si>
  <si>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</si>
  <si>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</si>
  <si>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</si>
  <si>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</si>
  <si>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</si>
  <si>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</si>
  <si>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</si>
  <si>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</si>
  <si>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</si>
  <si>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</si>
  <si>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</si>
  <si>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</si>
  <si>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</si>
  <si>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</si>
  <si>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</si>
  <si>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</si>
  <si>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</si>
  <si>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</si>
  <si>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</si>
  <si>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</si>
  <si>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</si>
  <si>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</si>
  <si>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</si>
  <si>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</si>
  <si>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</si>
  <si>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</si>
  <si>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</si>
  <si>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</si>
  <si>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</si>
  <si>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</si>
  <si>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</si>
  <si>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</si>
  <si>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</si>
  <si>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</si>
  <si>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</si>
  <si>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</si>
  <si>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</si>
  <si>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</si>
  <si>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</si>
  <si>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</si>
  <si>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</si>
  <si>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</si>
  <si>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</si>
  <si>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</si>
  <si>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</si>
  <si>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</si>
  <si>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</si>
  <si>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</si>
  <si>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</si>
  <si>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</si>
  <si>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</si>
  <si>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</si>
  <si>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</si>
  <si>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</si>
  <si>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</si>
  <si>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</si>
  <si>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</si>
  <si>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</si>
  <si>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</si>
  <si>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</si>
  <si>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</si>
  <si>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</si>
  <si>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</si>
  <si>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</si>
  <si>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</si>
  <si>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</si>
  <si>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</si>
  <si>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</si>
  <si>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</si>
  <si>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</si>
  <si>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</si>
  <si>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</si>
  <si>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</si>
  <si>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</si>
  <si>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</si>
  <si>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</si>
  <si>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</si>
  <si>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</si>
  <si>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</si>
  <si>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</si>
  <si>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</si>
  <si>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</si>
  <si>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</si>
  <si>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</si>
  <si>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</si>
  <si>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</si>
  <si>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</si>
  <si>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</si>
  <si>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</si>
  <si>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</si>
  <si>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</si>
  <si>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</si>
  <si>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</si>
  <si>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</si>
  <si>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</si>
  <si>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</si>
  <si>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</si>
  <si>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</si>
  <si>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</si>
  <si>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</si>
  <si>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</si>
  <si>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</si>
  <si>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</si>
  <si>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</si>
  <si>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</si>
  <si>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</si>
  <si>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</si>
  <si>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</si>
  <si>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</si>
  <si>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</si>
  <si>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</si>
  <si>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</si>
  <si>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</si>
  <si>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</si>
  <si>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</si>
  <si>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</si>
  <si>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</si>
  <si>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</si>
  <si>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</si>
  <si>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</si>
  <si>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</si>
  <si>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</si>
  <si>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</si>
  <si>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</si>
  <si>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</si>
  <si>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</si>
  <si>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</si>
  <si>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</si>
  <si>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</si>
  <si>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</si>
  <si>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</si>
  <si>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</si>
  <si>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</si>
  <si>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</si>
  <si>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</si>
  <si>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</si>
  <si>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</si>
  <si>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</si>
  <si>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</si>
  <si>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</si>
  <si>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</si>
  <si>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</si>
  <si>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</si>
  <si>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</si>
  <si>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</si>
  <si>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</si>
  <si>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</si>
  <si>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</si>
  <si>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</si>
  <si>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</si>
  <si>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</si>
  <si>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</si>
  <si>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</si>
  <si>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</si>
  <si>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</si>
  <si>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</si>
  <si>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</si>
  <si>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</si>
  <si>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</si>
  <si>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</si>
  <si>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</si>
  <si>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</si>
  <si>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</si>
  <si>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</si>
  <si>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</si>
  <si>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</si>
  <si>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</si>
  <si>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</si>
  <si>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</si>
  <si>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</si>
  <si>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</si>
  <si>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</si>
  <si>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</si>
  <si>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</si>
  <si>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</si>
  <si>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</si>
  <si>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</si>
  <si>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</si>
  <si>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</si>
  <si>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</si>
  <si>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</si>
  <si>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</si>
  <si>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</si>
  <si>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</si>
  <si>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</si>
  <si>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</si>
  <si>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</si>
  <si>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</si>
  <si>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</si>
  <si>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</si>
  <si>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</si>
  <si>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</si>
  <si>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</si>
  <si>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</si>
  <si>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</si>
  <si>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</si>
  <si>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</si>
  <si>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</si>
  <si>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</si>
  <si>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</si>
  <si>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</si>
  <si>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</si>
  <si>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</si>
  <si>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</si>
  <si>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</si>
  <si>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</si>
  <si>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</si>
  <si>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</si>
  <si>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</si>
  <si>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</si>
  <si>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</si>
  <si>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</si>
  <si>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</si>
  <si>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</si>
  <si>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</si>
  <si>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</si>
  <si>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</si>
  <si>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</si>
  <si>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</si>
  <si>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</si>
  <si>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</si>
  <si>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</si>
  <si>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</si>
  <si>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</si>
  <si>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</si>
  <si>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</si>
  <si>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</si>
  <si>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</si>
  <si>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</si>
  <si>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</si>
  <si>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</si>
  <si>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</si>
  <si>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</si>
  <si>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</si>
  <si>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</si>
  <si>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</si>
  <si>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</si>
  <si>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</si>
  <si>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</si>
  <si>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</si>
  <si>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</si>
  <si>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</si>
  <si>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</si>
  <si>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</si>
  <si>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</si>
  <si>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</si>
  <si>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</si>
  <si>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</si>
  <si>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</si>
  <si>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</si>
  <si>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</si>
  <si>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</si>
  <si>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</si>
  <si>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</si>
  <si>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</si>
  <si>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</si>
  <si>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</si>
  <si>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</si>
  <si>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</si>
  <si>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</si>
  <si>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</si>
  <si>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</si>
  <si>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</si>
  <si>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</si>
  <si>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</si>
  <si>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</si>
  <si>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</si>
  <si>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</si>
  <si>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</si>
  <si>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</si>
  <si>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</si>
  <si>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</si>
  <si>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</si>
  <si>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</si>
  <si>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</si>
  <si>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</si>
  <si>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</si>
  <si>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</si>
  <si>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</si>
  <si>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</si>
  <si>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</si>
  <si>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</si>
  <si>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</si>
  <si>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</si>
  <si>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</si>
  <si>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</si>
  <si>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</si>
  <si>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</si>
  <si>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</si>
  <si>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</si>
  <si>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</si>
  <si>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</si>
  <si>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</si>
  <si>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</si>
  <si>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</si>
  <si>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</si>
  <si>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</si>
  <si>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</si>
  <si>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</si>
  <si>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</si>
  <si>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</si>
  <si>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</si>
  <si>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</si>
  <si>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</si>
  <si>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</si>
  <si>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</si>
  <si>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</si>
  <si>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</si>
  <si>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</si>
  <si>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</si>
  <si>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</si>
  <si>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</si>
  <si>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</si>
  <si>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</si>
  <si>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</si>
  <si>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</si>
  <si>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</si>
  <si>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</si>
  <si>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</si>
  <si>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</si>
  <si>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</si>
  <si>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</si>
  <si>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</si>
  <si>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</si>
  <si>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</si>
  <si>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</si>
  <si>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</si>
  <si>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</si>
  <si>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</si>
  <si>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</si>
  <si>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</si>
  <si>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</si>
  <si>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</si>
  <si>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</si>
  <si>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</si>
  <si>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</si>
  <si>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</si>
  <si>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</si>
  <si>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</si>
  <si>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</si>
  <si>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</si>
  <si>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</si>
  <si>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</si>
  <si>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</si>
  <si>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</si>
  <si>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</si>
  <si>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</si>
  <si>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</si>
  <si>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</si>
  <si>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</si>
  <si>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</si>
  <si>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</si>
  <si>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</si>
  <si>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</si>
  <si>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</si>
  <si>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</si>
  <si>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</si>
  <si>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</si>
  <si>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</si>
  <si>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</si>
  <si>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</si>
  <si>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</si>
  <si>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</si>
  <si>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</si>
  <si>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</si>
  <si>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</si>
  <si>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</si>
  <si>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</si>
  <si>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</si>
  <si>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</si>
  <si>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</si>
  <si>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</si>
  <si>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</si>
  <si>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</si>
  <si>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</si>
  <si>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</si>
  <si>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</si>
  <si>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</si>
  <si>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</si>
  <si>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</si>
  <si>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</si>
  <si>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</si>
  <si>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</si>
  <si>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</si>
  <si>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</si>
  <si>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</si>
  <si>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</si>
  <si>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</si>
  <si>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</si>
  <si>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</si>
  <si>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</si>
  <si>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</si>
  <si>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</si>
  <si>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</si>
  <si>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</si>
  <si>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</si>
  <si>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</si>
  <si>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</si>
  <si>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</si>
  <si>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</si>
  <si>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</si>
  <si>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</si>
  <si>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</si>
  <si>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</si>
  <si>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</si>
  <si>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</si>
  <si>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</si>
  <si>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</si>
  <si>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</si>
  <si>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</si>
  <si>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</si>
  <si>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</si>
  <si>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</si>
  <si>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</si>
  <si>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</si>
  <si>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</si>
  <si>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</si>
  <si>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</si>
  <si>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</si>
  <si>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</si>
  <si>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</si>
  <si>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</si>
  <si>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</si>
  <si>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</si>
  <si>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</si>
  <si>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</si>
  <si>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</si>
  <si>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</si>
  <si>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</si>
  <si>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</si>
  <si>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</si>
  <si>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</si>
  <si>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</si>
  <si>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</si>
  <si>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</si>
  <si>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</si>
  <si>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</si>
  <si>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</si>
  <si>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</si>
  <si>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</si>
  <si>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</si>
  <si>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</si>
  <si>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</si>
  <si>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</si>
  <si>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</si>
  <si>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</si>
  <si>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</si>
  <si>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</si>
  <si>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</si>
  <si>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</si>
  <si>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</si>
  <si>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</si>
  <si>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</si>
  <si>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</si>
  <si>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</si>
  <si>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</si>
  <si>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</si>
  <si>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</si>
  <si>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</si>
  <si>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</si>
  <si>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</si>
  <si>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</si>
  <si>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</si>
  <si>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</si>
  <si>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</si>
  <si>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</si>
  <si>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</si>
  <si>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</si>
  <si>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</si>
  <si>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</si>
  <si>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</si>
  <si>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</si>
  <si>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</si>
  <si>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</si>
  <si>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</si>
  <si>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</si>
  <si>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</si>
  <si>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</si>
  <si>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</si>
  <si>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</si>
  <si>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</si>
  <si>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</si>
  <si>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</si>
  <si>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</si>
  <si>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</si>
  <si>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</si>
  <si>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</si>
  <si>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</si>
  <si>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</si>
  <si>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</si>
  <si>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</si>
  <si>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</si>
  <si>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</si>
  <si>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</si>
  <si>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</si>
  <si>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</si>
  <si>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</si>
  <si>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</si>
  <si>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</si>
  <si>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</si>
  <si>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</si>
  <si>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</si>
  <si>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</si>
  <si>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</si>
  <si>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</si>
  <si>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</si>
  <si>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</si>
  <si>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</si>
  <si>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</si>
  <si>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</si>
  <si>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</si>
  <si>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</si>
  <si>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</si>
  <si>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</si>
  <si>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</si>
  <si>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</si>
  <si>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</si>
  <si>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</si>
  <si>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</si>
  <si>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</si>
  <si>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</si>
  <si>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</si>
  <si>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</si>
  <si>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</si>
  <si>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</si>
  <si>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</si>
  <si>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</si>
  <si>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</si>
  <si>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</si>
  <si>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</si>
  <si>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</si>
  <si>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</si>
  <si>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</si>
  <si>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</si>
  <si>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</si>
  <si>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</si>
  <si>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</si>
  <si>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</si>
  <si>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</si>
  <si>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</si>
  <si>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</si>
  <si>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</si>
  <si>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</si>
  <si>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</si>
  <si>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</si>
  <si>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</si>
  <si>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</si>
  <si>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</si>
  <si>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</si>
  <si>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</si>
  <si>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</si>
  <si>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</si>
  <si>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</si>
  <si>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</si>
  <si>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</si>
  <si>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</si>
  <si>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</si>
  <si>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</si>
  <si>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</si>
  <si>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</si>
  <si>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</si>
  <si>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</si>
  <si>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</si>
  <si>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</si>
  <si>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</si>
  <si>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</si>
  <si>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</si>
  <si>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</si>
  <si>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</si>
  <si>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</si>
  <si>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</si>
  <si>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</si>
  <si>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</si>
  <si>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</si>
  <si>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</si>
  <si>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</si>
  <si>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</si>
  <si>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</si>
  <si>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</si>
  <si>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</si>
  <si>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</si>
  <si>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</si>
  <si>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</si>
  <si>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</si>
  <si>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</si>
  <si>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</si>
  <si>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</si>
  <si>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</si>
  <si>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</si>
  <si>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</si>
  <si>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</si>
  <si>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</si>
  <si>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</si>
  <si>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</si>
  <si>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</si>
  <si>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</si>
  <si>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</si>
  <si>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</si>
  <si>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</si>
  <si>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</si>
  <si>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</si>
  <si>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</si>
  <si>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</si>
  <si>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</si>
  <si>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</si>
  <si>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</si>
  <si>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</si>
  <si>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</si>
  <si>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</si>
  <si>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</si>
  <si>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</si>
  <si>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</si>
  <si>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</si>
  <si>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</si>
  <si>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</si>
  <si>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</si>
  <si>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</si>
  <si>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</si>
  <si>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</si>
  <si>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</si>
  <si>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</si>
  <si>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</si>
  <si>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</si>
  <si>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</si>
  <si>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</si>
  <si>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</si>
  <si>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</si>
  <si>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</si>
  <si>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</si>
  <si>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</si>
  <si>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</si>
  <si>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</si>
  <si>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</si>
  <si>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</si>
  <si>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</si>
  <si>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</si>
  <si>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</si>
  <si>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</si>
  <si>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</si>
  <si>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</si>
  <si>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</si>
  <si>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</si>
  <si>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</si>
  <si>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</si>
  <si>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</si>
  <si>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</si>
  <si>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</si>
  <si>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</si>
  <si>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</si>
  <si>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</si>
  <si>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</si>
  <si>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</si>
  <si>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</si>
  <si>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</si>
  <si>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</si>
  <si>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</si>
  <si>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</si>
  <si>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</si>
  <si>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</si>
  <si>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</si>
  <si>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</si>
  <si>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</si>
  <si>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</si>
  <si>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</si>
  <si>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</si>
  <si>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</si>
  <si>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</si>
  <si>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</si>
  <si>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</si>
  <si>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</si>
  <si>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</si>
  <si>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</si>
  <si>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</si>
  <si>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</si>
  <si>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</si>
  <si>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</si>
  <si>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</si>
  <si>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</si>
  <si>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</si>
  <si>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</si>
  <si>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</si>
  <si>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</si>
  <si>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</si>
  <si>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</si>
  <si>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</si>
  <si>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</si>
  <si>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</si>
  <si>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</si>
  <si>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</si>
  <si>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</si>
  <si>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</si>
  <si>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</si>
  <si>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</si>
  <si>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</si>
  <si>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</si>
  <si>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</si>
  <si>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</si>
  <si>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</si>
  <si>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</si>
  <si>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</si>
  <si>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</si>
  <si>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</si>
  <si>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</si>
  <si>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</si>
  <si>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</si>
  <si>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</si>
  <si>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</si>
  <si>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</si>
  <si>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</si>
  <si>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</si>
  <si>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</si>
  <si>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</si>
  <si>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</si>
  <si>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</si>
  <si>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</si>
  <si>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</si>
  <si>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</si>
  <si>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</si>
  <si>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</si>
  <si>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</si>
  <si>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</si>
  <si>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</si>
  <si>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</si>
  <si>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</si>
  <si>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</si>
  <si>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</si>
  <si>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</si>
  <si>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</si>
  <si>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</si>
  <si>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</si>
  <si>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</si>
  <si>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</si>
  <si>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</si>
  <si>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</si>
  <si>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</si>
  <si>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</si>
  <si>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</si>
  <si>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</si>
  <si>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</si>
  <si>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</si>
  <si>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</si>
  <si>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</si>
  <si>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</si>
  <si>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</si>
  <si>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</si>
  <si>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</si>
  <si>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</si>
  <si>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</si>
  <si>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</si>
  <si>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</si>
  <si>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</si>
  <si>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</si>
  <si>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</si>
  <si>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</si>
  <si>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</si>
  <si>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</si>
  <si>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</si>
  <si>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</si>
  <si>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</si>
  <si>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</si>
  <si>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</si>
  <si>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</si>
  <si>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</si>
  <si>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</si>
  <si>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</si>
  <si>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</si>
  <si>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</si>
  <si>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</si>
  <si>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</si>
  <si>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</si>
  <si>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</si>
  <si>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</si>
  <si>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</si>
  <si>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</si>
  <si>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</si>
  <si>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</si>
  <si>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</si>
  <si>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</si>
  <si>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</si>
  <si>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</si>
  <si>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</si>
  <si>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</si>
  <si>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</si>
  <si>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</si>
  <si>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</si>
  <si>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</si>
  <si>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</si>
  <si>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</si>
  <si>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</si>
  <si>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</si>
  <si>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</si>
  <si>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</si>
  <si>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</si>
  <si>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</si>
  <si>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</si>
  <si>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</si>
  <si>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</si>
  <si>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</si>
  <si>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</si>
  <si>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</si>
  <si>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</si>
  <si>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</si>
  <si>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</si>
  <si>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</si>
  <si>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</si>
  <si>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</si>
  <si>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</si>
  <si>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</si>
  <si>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</si>
  <si>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</si>
  <si>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</si>
  <si>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</si>
  <si>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</si>
  <si>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</si>
  <si>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</si>
  <si>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</si>
  <si>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</si>
  <si>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</si>
  <si>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</si>
  <si>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</si>
  <si>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</si>
  <si>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</si>
  <si>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</si>
  <si>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</si>
  <si>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</si>
  <si>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</si>
  <si>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</si>
  <si>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</si>
  <si>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</si>
  <si>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</si>
  <si>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</si>
  <si>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</si>
  <si>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</si>
  <si>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</si>
  <si>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</si>
  <si>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</si>
  <si>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</si>
  <si>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</si>
  <si>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</si>
  <si>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</si>
  <si>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</si>
  <si>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</si>
  <si>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</si>
  <si>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</si>
  <si>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</si>
  <si>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</si>
  <si>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</si>
  <si>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</si>
  <si>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</si>
  <si>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</si>
  <si>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</si>
  <si>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</si>
  <si>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</si>
  <si>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</si>
  <si>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</si>
  <si>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</si>
  <si>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</si>
  <si>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</si>
  <si>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</si>
  <si>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</si>
  <si>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</si>
  <si>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</si>
  <si>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</si>
  <si>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</si>
  <si>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</si>
  <si>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</si>
  <si>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</si>
  <si>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</si>
  <si>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</si>
  <si>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</si>
  <si>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</si>
  <si>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</si>
  <si>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</si>
  <si>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</si>
  <si>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</si>
  <si>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</si>
  <si>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</si>
  <si>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</si>
  <si>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</si>
  <si>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</si>
  <si>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</si>
  <si>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</si>
  <si>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</si>
  <si>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</si>
  <si>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</si>
  <si>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</si>
  <si>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</si>
  <si>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</si>
  <si>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</si>
  <si>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</si>
  <si>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</si>
  <si>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</si>
  <si>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</si>
  <si>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</si>
  <si>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</si>
  <si>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</si>
  <si>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</si>
  <si>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</si>
  <si>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</si>
  <si>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</si>
  <si>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</si>
  <si>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</si>
  <si>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</si>
  <si>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</si>
  <si>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</si>
  <si>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</si>
  <si>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</si>
  <si>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</si>
  <si>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</si>
  <si>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</si>
  <si>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</si>
  <si>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</si>
  <si>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</si>
  <si>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</si>
  <si>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</si>
  <si>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</si>
  <si>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</si>
  <si>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</si>
  <si>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</si>
  <si>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</si>
  <si>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</si>
  <si>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</si>
  <si>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</si>
  <si>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</si>
  <si>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</si>
  <si>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</si>
  <si>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</si>
  <si>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</si>
  <si>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</si>
  <si>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</si>
  <si>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</si>
  <si>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</si>
  <si>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</si>
  <si>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</si>
  <si>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</si>
  <si>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</si>
  <si>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</si>
  <si>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</si>
  <si>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</si>
  <si>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</si>
  <si>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</si>
  <si>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</si>
  <si>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</si>
  <si>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</si>
  <si>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</si>
  <si>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</si>
  <si>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</si>
  <si>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</si>
  <si>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</si>
  <si>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</si>
  <si>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</si>
  <si>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</si>
  <si>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</si>
  <si>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</si>
  <si>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</si>
  <si>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</si>
  <si>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</si>
  <si>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</si>
  <si>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</si>
  <si>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</si>
  <si>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</si>
  <si>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</si>
  <si>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</si>
  <si>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</si>
  <si>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</si>
  <si>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</si>
  <si>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</si>
  <si>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</si>
  <si>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</si>
  <si>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</si>
  <si>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</si>
  <si>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</si>
  <si>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</si>
  <si>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</si>
  <si>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</si>
  <si>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</si>
  <si>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</si>
  <si>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</si>
  <si>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</si>
  <si>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</si>
  <si>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</si>
  <si>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</si>
  <si>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</si>
  <si>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</si>
  <si>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</si>
  <si>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</si>
  <si>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</si>
  <si>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</si>
  <si>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</si>
  <si>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</si>
  <si>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</si>
  <si>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</si>
  <si>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</si>
  <si>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</si>
  <si>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</si>
  <si>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</si>
  <si>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</si>
  <si>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</si>
  <si>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</si>
  <si>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</si>
  <si>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</si>
  <si>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</si>
  <si>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</si>
  <si>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</si>
  <si>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</si>
  <si>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</si>
  <si>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</si>
  <si>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</si>
  <si>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</si>
  <si>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</si>
  <si>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</si>
  <si>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</si>
  <si>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</si>
  <si>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</si>
  <si>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</si>
  <si>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</si>
  <si>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</si>
  <si>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</si>
  <si>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</si>
  <si>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</si>
  <si>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</si>
  <si>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</si>
  <si>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</si>
  <si>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</si>
  <si>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</si>
  <si>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</si>
  <si>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</si>
  <si>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</si>
  <si>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</si>
  <si>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</si>
  <si>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</si>
  <si>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</si>
  <si>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</si>
  <si>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</si>
  <si>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</si>
  <si>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</si>
  <si>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</si>
  <si>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</si>
  <si>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</si>
  <si>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</si>
  <si>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</si>
  <si>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</si>
  <si>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</si>
  <si>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</si>
  <si>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</si>
  <si>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</si>
  <si>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</si>
  <si>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</si>
  <si>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</si>
  <si>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</si>
  <si>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</si>
  <si>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</si>
  <si>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</si>
  <si>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</si>
  <si>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</si>
  <si>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</si>
  <si>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</si>
  <si>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</si>
  <si>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</si>
  <si>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</si>
  <si>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</si>
  <si>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</si>
  <si>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</si>
  <si>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</si>
  <si>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</si>
  <si>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</si>
  <si>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</si>
  <si>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</si>
  <si>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</si>
  <si>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</si>
  <si>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</si>
  <si>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</si>
  <si>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</si>
  <si>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</si>
  <si>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</si>
  <si>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</si>
  <si>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</si>
  <si>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</si>
  <si>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</si>
  <si>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</si>
  <si>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</si>
  <si>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</si>
  <si>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</si>
  <si>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</si>
  <si>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</si>
  <si>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</si>
  <si>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</si>
  <si>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</si>
  <si>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</si>
  <si>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</si>
  <si>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</si>
  <si>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</si>
  <si>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</si>
  <si>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</si>
  <si>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</si>
  <si>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</si>
  <si>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</si>
  <si>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</si>
  <si>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</si>
  <si>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</si>
  <si>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</si>
  <si>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</si>
  <si>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</si>
  <si>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</si>
  <si>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</si>
  <si>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</si>
  <si>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</si>
  <si>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</si>
  <si>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</si>
  <si>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</si>
  <si>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</si>
  <si>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</si>
  <si>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</si>
  <si>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</si>
  <si>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</si>
  <si>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</si>
  <si>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</si>
  <si>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</si>
  <si>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</si>
  <si>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</si>
  <si>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</si>
  <si>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</si>
  <si>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</si>
  <si>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</si>
  <si>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</si>
  <si>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</si>
  <si>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</si>
  <si>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</si>
  <si>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</si>
  <si>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</si>
  <si>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</si>
  <si>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</si>
  <si>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</si>
  <si>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</si>
  <si>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</si>
  <si>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</si>
  <si>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</si>
  <si>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</si>
  <si>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</si>
  <si>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</si>
  <si>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</si>
  <si>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</si>
  <si>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</si>
  <si>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</si>
  <si>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</si>
  <si>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</si>
  <si>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</si>
  <si>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</si>
  <si>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</si>
  <si>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</si>
  <si>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</si>
  <si>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</si>
  <si>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</si>
  <si>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</si>
  <si>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</si>
  <si>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</si>
  <si>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</si>
  <si>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</si>
  <si>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</si>
  <si>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</si>
  <si>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</si>
  <si>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</si>
  <si>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</si>
  <si>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</si>
  <si>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</si>
  <si>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</si>
  <si>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</si>
  <si>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</si>
  <si>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</si>
  <si>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</si>
  <si>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</si>
  <si>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</si>
  <si>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</si>
  <si>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</si>
  <si>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</si>
  <si>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</si>
  <si>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</si>
  <si>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</si>
  <si>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</si>
  <si>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</si>
  <si>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</si>
  <si>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</si>
  <si>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</si>
  <si>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</si>
  <si>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</si>
  <si>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</si>
  <si>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</si>
  <si>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</si>
  <si>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</si>
  <si>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</si>
  <si>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</si>
  <si>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</si>
  <si>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</si>
  <si>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</si>
  <si>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</si>
  <si>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</si>
  <si>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</si>
  <si>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</si>
  <si>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</si>
  <si>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</si>
  <si>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</si>
  <si>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</si>
  <si>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</si>
  <si>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</si>
  <si>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</si>
  <si>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</si>
  <si>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</si>
  <si>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</si>
  <si>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</si>
  <si>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</si>
  <si>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</si>
  <si>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</si>
  <si>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</si>
  <si>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</si>
  <si>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</si>
  <si>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</si>
  <si>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</si>
  <si>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</si>
  <si>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</si>
  <si>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</si>
  <si>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</si>
  <si>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</si>
  <si>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</si>
  <si>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</si>
  <si>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</si>
  <si>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</si>
  <si>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</si>
  <si>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</si>
  <si>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</si>
  <si>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</si>
  <si>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</si>
  <si>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</si>
  <si>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</si>
  <si>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</si>
  <si>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</si>
  <si>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</si>
  <si>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</si>
  <si>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</si>
  <si>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</si>
  <si>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</si>
  <si>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</si>
  <si>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</si>
  <si>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</si>
  <si>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</si>
  <si>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</si>
  <si>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</si>
  <si>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</si>
  <si>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</si>
  <si>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</si>
  <si>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</si>
  <si>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</si>
  <si>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</si>
  <si>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</si>
  <si>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</si>
  <si>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</si>
  <si>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</si>
  <si>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</si>
  <si>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</si>
  <si>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</si>
  <si>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</si>
  <si>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</si>
  <si>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</si>
  <si>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</si>
  <si>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</si>
  <si>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</si>
  <si>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</si>
  <si>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</si>
  <si>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</si>
  <si>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</si>
  <si>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</si>
  <si>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</si>
  <si>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</si>
  <si>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</si>
  <si>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</si>
  <si>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</si>
  <si>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</si>
  <si>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</si>
  <si>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</si>
  <si>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</si>
  <si>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</si>
  <si>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</si>
  <si>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</si>
  <si>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</si>
  <si>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</si>
  <si>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</si>
  <si>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</si>
  <si>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</si>
  <si>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</si>
  <si>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</si>
  <si>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</si>
  <si>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</si>
  <si>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</si>
  <si>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</si>
  <si>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</si>
  <si>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</si>
  <si>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</si>
  <si>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</si>
  <si>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</si>
  <si>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</si>
  <si>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</si>
  <si>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</si>
  <si>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</si>
  <si>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</si>
  <si>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</si>
  <si>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</si>
  <si>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</si>
  <si>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</si>
  <si>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</si>
  <si>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</si>
  <si>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</si>
  <si>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</si>
  <si>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</si>
  <si>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</si>
  <si>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</si>
  <si>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</si>
  <si>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</si>
  <si>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</si>
  <si>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</si>
  <si>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</si>
  <si>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</si>
  <si>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</si>
  <si>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</si>
  <si>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</si>
  <si>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</si>
  <si>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</si>
  <si>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</si>
  <si>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</si>
  <si>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</si>
  <si>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</si>
  <si>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</si>
  <si>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</si>
  <si>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</si>
  <si>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</si>
  <si>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</si>
  <si>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</si>
  <si>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</si>
  <si>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</si>
  <si>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</si>
  <si>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</si>
  <si>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</si>
  <si>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</si>
  <si>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</si>
  <si>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</si>
  <si>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</si>
  <si>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</si>
  <si>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</si>
  <si>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</si>
  <si>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</si>
  <si>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</si>
  <si>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</si>
  <si>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</si>
  <si>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</si>
  <si>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</si>
  <si>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</si>
  <si>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</si>
  <si>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</si>
  <si>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</si>
  <si>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</si>
  <si>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</si>
  <si>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</si>
  <si>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</si>
  <si>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</si>
  <si>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</si>
  <si>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</si>
  <si>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</si>
  <si>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</si>
  <si>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</si>
  <si>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</si>
  <si>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</si>
  <si>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</si>
  <si>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</si>
  <si>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</si>
  <si>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</si>
  <si>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</si>
  <si>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</si>
  <si>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</si>
  <si>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</si>
  <si>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</si>
  <si>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</si>
  <si>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</si>
  <si>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</si>
  <si>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</si>
  <si>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</si>
  <si>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</si>
  <si>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</si>
  <si>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</si>
  <si>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</si>
  <si>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</si>
  <si>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</si>
  <si>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</si>
  <si>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</si>
  <si>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</si>
  <si>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</si>
  <si>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</si>
  <si>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</si>
  <si>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</si>
  <si>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</si>
  <si>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</si>
  <si>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</si>
  <si>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</si>
  <si>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</si>
  <si>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</si>
  <si>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</si>
  <si>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</si>
  <si>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</si>
  <si>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</si>
  <si>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</si>
  <si>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</si>
  <si>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</si>
  <si>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</si>
  <si>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</si>
  <si>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</si>
  <si>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</si>
  <si>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</si>
  <si>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</si>
  <si>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</si>
  <si>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</si>
  <si>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</si>
  <si>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</si>
  <si>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</si>
  <si>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</si>
  <si>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</si>
  <si>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</si>
  <si>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</si>
  <si>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</si>
  <si>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</si>
  <si>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</si>
  <si>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</si>
  <si>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</si>
  <si>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</si>
  <si>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</si>
  <si>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</si>
  <si>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</si>
  <si>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</si>
  <si>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</si>
  <si>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</si>
  <si>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</si>
  <si>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</si>
  <si>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</si>
  <si>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</si>
  <si>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</si>
  <si>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</si>
  <si>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</si>
  <si>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</si>
  <si>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</si>
  <si>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</si>
  <si>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</si>
  <si>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</si>
  <si>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</si>
  <si>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</si>
  <si>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</si>
  <si>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</si>
  <si>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</si>
  <si>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</si>
  <si>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</si>
  <si>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</si>
  <si>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</si>
  <si>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</si>
  <si>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</si>
  <si>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</si>
  <si>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</si>
  <si>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</si>
  <si>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</si>
  <si>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</si>
  <si>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</si>
  <si>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</si>
  <si>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</si>
  <si>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</si>
  <si>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</si>
  <si>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</si>
  <si>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</si>
  <si>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</si>
  <si>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</si>
  <si>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</si>
  <si>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</si>
  <si>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</si>
  <si>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</si>
  <si>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</si>
  <si>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</si>
  <si>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</si>
  <si>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</si>
  <si>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</si>
  <si>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</si>
  <si>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</si>
  <si>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</si>
  <si>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</si>
  <si>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</si>
  <si>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</si>
  <si>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</si>
  <si>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</si>
  <si>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</si>
  <si>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</si>
  <si>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</si>
  <si>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</si>
  <si>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</si>
  <si>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</si>
  <si>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</si>
  <si>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</si>
  <si>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</si>
  <si>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</si>
  <si>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</si>
  <si>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</si>
  <si>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</si>
  <si>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</si>
  <si>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</si>
  <si>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</si>
  <si>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</si>
  <si>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</si>
  <si>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</si>
  <si>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</si>
  <si>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</si>
  <si>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</si>
  <si>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</si>
  <si>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</si>
  <si>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</si>
  <si>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</si>
  <si>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</si>
  <si>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</si>
  <si>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</si>
  <si>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</si>
  <si>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</si>
  <si>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</si>
  <si>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</si>
  <si>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</si>
  <si>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</si>
  <si>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</si>
  <si>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</si>
  <si>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</si>
  <si>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</si>
  <si>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</si>
  <si>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</si>
  <si>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</si>
  <si>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</si>
  <si>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</si>
  <si>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</si>
  <si>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</si>
  <si>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</si>
  <si>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</si>
  <si>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</si>
  <si>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</si>
  <si>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</si>
  <si>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</si>
  <si>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</si>
  <si>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</si>
  <si>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</si>
  <si>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</si>
  <si>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</si>
  <si>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</si>
  <si>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</si>
  <si>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</si>
  <si>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</si>
  <si>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</si>
  <si>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</si>
  <si>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</si>
  <si>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</si>
  <si>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</si>
  <si>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</si>
  <si>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</si>
  <si>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</si>
  <si>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</si>
  <si>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</si>
  <si>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</si>
  <si>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</si>
  <si>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</si>
  <si>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</si>
  <si>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</si>
  <si>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</si>
  <si>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</si>
  <si>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</si>
  <si>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</si>
  <si>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</si>
  <si>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</si>
  <si>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</si>
  <si>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</si>
  <si>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</si>
  <si>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</si>
  <si>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</si>
  <si>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</si>
  <si>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</si>
  <si>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</si>
  <si>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</si>
  <si>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</si>
  <si>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</si>
  <si>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</si>
  <si>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</si>
  <si>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</si>
  <si>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</si>
  <si>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</si>
  <si>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</si>
  <si>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</si>
  <si>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</si>
  <si>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</si>
  <si>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</si>
  <si>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</si>
  <si>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</si>
  <si>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</si>
  <si>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</si>
  <si>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</si>
  <si>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</si>
  <si>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</si>
  <si>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</si>
  <si>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</si>
  <si>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</si>
  <si>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</si>
  <si>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</si>
  <si>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</si>
  <si>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</si>
  <si>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</si>
  <si>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</si>
  <si>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</si>
  <si>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</si>
  <si>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</si>
  <si>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</si>
  <si>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</si>
  <si>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</si>
  <si>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</si>
  <si>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</si>
  <si>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</si>
  <si>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</si>
  <si>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</si>
  <si>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</si>
  <si>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</si>
  <si>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</si>
  <si>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</si>
  <si>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</si>
  <si>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</si>
  <si>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</si>
  <si>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</si>
  <si>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</si>
  <si>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</si>
  <si>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</si>
  <si>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</si>
  <si>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</si>
  <si>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</si>
  <si>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</si>
  <si>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</si>
  <si>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</si>
  <si>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</si>
  <si>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</si>
  <si>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</si>
  <si>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</si>
  <si>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</si>
  <si>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</si>
  <si>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</si>
  <si>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</si>
  <si>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</si>
  <si>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</si>
  <si>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</si>
  <si>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</si>
  <si>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</si>
  <si>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</si>
  <si>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</si>
  <si>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</si>
  <si>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</si>
  <si>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</si>
  <si>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</si>
  <si>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</si>
  <si>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</si>
  <si>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</si>
  <si>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</si>
  <si>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</si>
  <si>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</si>
  <si>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</si>
  <si>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</si>
  <si>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</si>
  <si>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</si>
  <si>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</si>
  <si>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</si>
  <si>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</si>
  <si>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</si>
  <si>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</si>
  <si>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</si>
  <si>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</si>
  <si>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</si>
  <si>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</si>
  <si>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</si>
  <si>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</si>
  <si>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</si>
  <si>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</si>
  <si>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</si>
  <si>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</si>
  <si>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</si>
  <si>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</si>
  <si>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</si>
  <si>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</si>
  <si>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</si>
  <si>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</si>
  <si>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</si>
  <si>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</si>
  <si>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</si>
  <si>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</si>
  <si>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</si>
  <si>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</si>
  <si>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</si>
  <si>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</si>
  <si>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</si>
  <si>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</si>
  <si>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</si>
  <si>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</si>
  <si>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</si>
  <si>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</si>
  <si>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</si>
  <si>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</si>
  <si>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</si>
  <si>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</si>
  <si>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</si>
  <si>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</si>
  <si>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</si>
  <si>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</si>
  <si>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</si>
  <si>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</si>
  <si>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</si>
  <si>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</si>
  <si>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</si>
  <si>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</si>
  <si>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</si>
  <si>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</si>
  <si>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</si>
  <si>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</si>
  <si>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</si>
  <si>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</si>
  <si>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</si>
  <si>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</si>
  <si>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</si>
  <si>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</si>
  <si>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</si>
  <si>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</si>
  <si>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</si>
  <si>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</si>
  <si>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</si>
  <si>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</si>
  <si>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</si>
  <si>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</si>
  <si>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</si>
  <si>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</si>
  <si>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</si>
  <si>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</si>
  <si>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</si>
  <si>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</si>
  <si>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</si>
  <si>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</si>
  <si>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</si>
  <si>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</si>
  <si>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</si>
  <si>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</si>
  <si>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</si>
  <si>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</si>
  <si>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</si>
  <si>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</si>
  <si>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</si>
  <si>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</si>
  <si>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</si>
  <si>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</si>
  <si>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</si>
  <si>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</si>
  <si>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</si>
  <si>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</si>
  <si>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</si>
  <si>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</si>
  <si>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</si>
  <si>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</si>
  <si>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</si>
  <si>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</si>
  <si>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</si>
  <si>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</si>
  <si>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</si>
  <si>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</si>
  <si>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</si>
  <si>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</si>
  <si>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</si>
  <si>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</si>
  <si>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</si>
  <si>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</si>
  <si>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</si>
  <si>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</si>
  <si>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</si>
  <si>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</si>
  <si>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</si>
  <si>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</si>
  <si>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</si>
  <si>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</si>
  <si>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</si>
  <si>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</si>
  <si>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</si>
  <si>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</si>
  <si>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</si>
  <si>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</si>
  <si>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</si>
  <si>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</si>
  <si>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</si>
  <si>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</si>
  <si>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</si>
  <si>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</si>
  <si>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</si>
  <si>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</si>
  <si>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</si>
  <si>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</si>
  <si>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</si>
  <si>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</si>
  <si>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</si>
  <si>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</si>
  <si>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</si>
  <si>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</si>
  <si>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</si>
  <si>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</si>
  <si>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</si>
  <si>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</si>
  <si>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</si>
  <si>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</si>
  <si>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</si>
  <si>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</si>
  <si>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</si>
  <si>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</si>
  <si>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</si>
  <si>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</si>
  <si>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</si>
  <si>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</si>
  <si>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</si>
  <si>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</si>
  <si>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</si>
  <si>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</si>
  <si>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</si>
  <si>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</si>
  <si>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</si>
  <si>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</si>
  <si>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</si>
  <si>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</si>
  <si>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</si>
  <si>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</si>
  <si>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</si>
  <si>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</si>
  <si>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</si>
  <si>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</si>
  <si>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</si>
  <si>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</si>
  <si>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</si>
  <si>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</si>
  <si>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</si>
  <si>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</si>
  <si>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</si>
  <si>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</si>
  <si>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</si>
  <si>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</si>
  <si>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</si>
  <si>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</si>
  <si>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</si>
  <si>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</si>
  <si>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</si>
  <si>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</si>
  <si>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</si>
  <si>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</si>
  <si>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</si>
  <si>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</si>
  <si>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</si>
  <si>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</si>
  <si>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</si>
  <si>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</si>
  <si>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</si>
  <si>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</si>
  <si>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</si>
  <si>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</si>
  <si>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</si>
  <si>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</si>
  <si>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</si>
  <si>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</si>
  <si>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</si>
  <si>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</si>
  <si>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</si>
  <si>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</si>
  <si>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</si>
  <si>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</si>
  <si>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</si>
  <si>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</si>
  <si>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</si>
  <si>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</si>
  <si>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</si>
  <si>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</si>
  <si>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</si>
  <si>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</si>
  <si>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</si>
  <si>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</si>
  <si>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</si>
  <si>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</si>
  <si>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</si>
  <si>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</si>
  <si>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</si>
  <si>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</si>
  <si>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</si>
  <si>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</si>
  <si>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</si>
  <si>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</si>
  <si>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</si>
  <si>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</si>
  <si>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</si>
  <si>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</si>
  <si>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</si>
  <si>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</si>
  <si>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</si>
  <si>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</si>
  <si>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</si>
  <si>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</si>
  <si>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</si>
  <si>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</si>
  <si>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</si>
  <si>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</si>
  <si>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</si>
  <si>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</si>
  <si>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</si>
  <si>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</si>
  <si>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</si>
  <si>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</si>
  <si>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</si>
  <si>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</si>
  <si>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</si>
  <si>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</si>
  <si>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</si>
  <si>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</si>
  <si>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</si>
  <si>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</si>
  <si>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</si>
  <si>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</si>
  <si>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</si>
  <si>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</si>
  <si>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</si>
  <si>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</si>
  <si>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</si>
  <si>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</si>
  <si>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</si>
  <si>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</si>
  <si>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</si>
  <si>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</si>
  <si>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</si>
  <si>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</si>
  <si>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</si>
  <si>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</si>
  <si>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</si>
  <si>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</si>
  <si>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</si>
  <si>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</si>
  <si>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</si>
  <si>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</si>
  <si>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</si>
  <si>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</si>
  <si>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</si>
  <si>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</si>
  <si>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</si>
  <si>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</si>
  <si>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</si>
  <si>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</si>
  <si>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</si>
  <si>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</si>
  <si>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</si>
  <si>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</si>
  <si>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</si>
  <si>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</si>
  <si>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</si>
  <si>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</si>
  <si>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</si>
  <si>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</si>
  <si>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</si>
  <si>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</si>
  <si>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</si>
  <si>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</si>
  <si>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</si>
  <si>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</si>
  <si>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</si>
  <si>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</si>
  <si>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</si>
  <si>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</si>
  <si>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</si>
  <si>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</si>
  <si>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</si>
  <si>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</si>
  <si>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</si>
  <si>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</si>
  <si>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</si>
  <si>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</si>
  <si>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</si>
  <si>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</si>
  <si>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</si>
  <si>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</si>
  <si>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</si>
  <si>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</si>
  <si>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</si>
  <si>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</si>
  <si>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</si>
  <si>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</si>
  <si>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</si>
  <si>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</si>
  <si>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</si>
  <si>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</si>
  <si>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</si>
  <si>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</si>
  <si>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</si>
  <si>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</si>
  <si>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</si>
  <si>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</si>
  <si>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</si>
  <si>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</si>
  <si>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</si>
  <si>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</si>
  <si>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</si>
  <si>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</si>
  <si>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</si>
  <si>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</si>
  <si>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</si>
  <si>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</si>
  <si>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</si>
  <si>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</si>
  <si>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</si>
  <si>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</si>
  <si>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</si>
  <si>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</si>
  <si>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</si>
  <si>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</si>
  <si>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</si>
  <si>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</si>
  <si>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</si>
  <si>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</si>
  <si>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</si>
  <si>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</si>
  <si>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</si>
  <si>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</si>
  <si>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</si>
  <si>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</si>
  <si>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</si>
  <si>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</si>
  <si>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</si>
  <si>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</si>
  <si>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</si>
  <si>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</si>
  <si>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</si>
  <si>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</si>
  <si>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</si>
  <si>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</si>
  <si>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</si>
  <si>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</si>
  <si>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</si>
  <si>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</si>
  <si>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</si>
  <si>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</si>
  <si>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</si>
  <si>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</si>
  <si>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</si>
  <si>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</si>
  <si>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</si>
  <si>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</si>
  <si>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</si>
  <si>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</si>
  <si>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</si>
  <si>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</si>
  <si>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</si>
  <si>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</si>
  <si>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</si>
  <si>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</si>
  <si>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</si>
  <si>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</si>
  <si>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</si>
  <si>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</si>
  <si>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</si>
  <si>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</si>
  <si>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</si>
  <si>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</si>
  <si>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</si>
  <si>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</si>
  <si>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</si>
  <si>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</si>
  <si>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</si>
  <si>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</si>
  <si>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</si>
  <si>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</si>
  <si>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</si>
  <si>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</si>
  <si>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</si>
  <si>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</si>
  <si>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</si>
  <si>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</si>
  <si>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</si>
  <si>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</si>
  <si>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</si>
  <si>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</si>
  <si>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</si>
  <si>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</si>
  <si>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</si>
  <si>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</si>
  <si>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</si>
  <si>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</si>
  <si>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</si>
  <si>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</si>
  <si>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</si>
  <si>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</si>
  <si>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</si>
  <si>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</si>
  <si>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</si>
  <si>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</si>
  <si>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</si>
  <si>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</si>
  <si>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</si>
  <si>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</si>
  <si>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</si>
  <si>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</si>
  <si>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</si>
  <si>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</si>
  <si>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</si>
  <si>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</si>
  <si>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</si>
  <si>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</si>
  <si>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</si>
  <si>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</si>
  <si>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</si>
  <si>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</si>
  <si>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</si>
  <si>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</si>
  <si>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</si>
  <si>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</si>
  <si>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</si>
  <si>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</si>
  <si>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</si>
  <si>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</si>
  <si>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</si>
  <si>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</si>
  <si>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</si>
  <si>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</si>
  <si>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</si>
  <si>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</si>
  <si>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</si>
  <si>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</si>
  <si>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</si>
  <si>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</si>
  <si>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</si>
  <si>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</si>
  <si>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</si>
  <si>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</si>
  <si>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</si>
  <si>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</si>
  <si>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</si>
  <si>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</si>
  <si>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</si>
  <si>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</si>
  <si>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</si>
  <si>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</si>
  <si>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</si>
  <si>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</si>
  <si>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</si>
  <si>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</si>
  <si>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</si>
  <si>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</si>
  <si>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</si>
  <si>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</si>
  <si>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</si>
  <si>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</si>
  <si>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</si>
  <si>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</si>
  <si>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</si>
  <si>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</si>
  <si>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</si>
  <si>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</si>
  <si>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</si>
  <si>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</si>
  <si>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</si>
  <si>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</si>
  <si>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</si>
  <si>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</si>
  <si>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</si>
  <si>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</si>
  <si>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</si>
  <si>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</si>
  <si>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</si>
  <si>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</si>
  <si>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</si>
  <si>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</si>
  <si>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</si>
  <si>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</si>
  <si>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</si>
  <si>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</si>
  <si>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</si>
  <si>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</si>
  <si>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</si>
  <si>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</si>
  <si>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</si>
  <si>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</si>
  <si>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</si>
  <si>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</si>
  <si>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</si>
  <si>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</si>
  <si>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</si>
  <si>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</si>
  <si>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</si>
  <si>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</si>
  <si>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</si>
  <si>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</si>
  <si>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</si>
  <si>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</si>
  <si>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</si>
  <si>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</si>
  <si>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</si>
  <si>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</si>
  <si>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</si>
  <si>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</si>
  <si>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</si>
  <si>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</si>
  <si>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</si>
  <si>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</si>
  <si>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</si>
  <si>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</si>
  <si>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</si>
  <si>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</si>
  <si>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</si>
  <si>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</si>
  <si>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</si>
  <si>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</si>
  <si>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</si>
  <si>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</si>
  <si>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</si>
  <si>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</si>
  <si>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</si>
  <si>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</si>
  <si>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</si>
  <si>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</si>
  <si>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</si>
  <si>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</si>
  <si>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</si>
  <si>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</si>
  <si>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</si>
  <si>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</si>
  <si>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</si>
  <si>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</si>
  <si>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</si>
  <si>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</si>
  <si>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</si>
  <si>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</si>
  <si>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</si>
  <si>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</si>
  <si>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</si>
  <si>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</si>
  <si>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</si>
  <si>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</si>
  <si>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</si>
  <si>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</si>
  <si>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</si>
  <si>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</si>
  <si>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</si>
  <si>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</si>
  <si>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</si>
  <si>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</si>
  <si>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</si>
  <si>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</si>
  <si>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</si>
  <si>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</si>
  <si>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</si>
  <si>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</si>
  <si>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</si>
  <si>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</si>
  <si>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</si>
  <si>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</si>
  <si>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</si>
  <si>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</si>
  <si>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</si>
  <si>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</si>
  <si>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</si>
  <si>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</si>
  <si>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</si>
  <si>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</si>
  <si>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</si>
  <si>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</si>
  <si>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</si>
  <si>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</si>
  <si>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</si>
  <si>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</si>
  <si>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</si>
  <si>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</si>
  <si>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</si>
  <si>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</si>
  <si>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</si>
  <si>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</si>
  <si>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</si>
  <si>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</si>
  <si>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</si>
  <si>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</si>
  <si>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</si>
  <si>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</si>
  <si>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</si>
  <si>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</si>
  <si>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</si>
  <si>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</si>
  <si>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</si>
  <si>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</si>
  <si>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</si>
  <si>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</si>
  <si>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</si>
  <si>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</si>
  <si>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</si>
  <si>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</si>
  <si>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</si>
  <si>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</si>
  <si>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</si>
  <si>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</si>
  <si>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</si>
  <si>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</si>
  <si>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</si>
  <si>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</si>
  <si>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</si>
  <si>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</si>
  <si>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</si>
  <si>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</si>
  <si>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</si>
  <si>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</si>
  <si>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</si>
  <si>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</si>
  <si>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</si>
  <si>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</si>
  <si>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</si>
  <si>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</si>
  <si>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</si>
  <si>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</si>
  <si>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</si>
  <si>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</si>
  <si>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</si>
  <si>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</si>
  <si>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</si>
  <si>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</si>
  <si>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</si>
  <si>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</si>
  <si>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</si>
  <si>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</si>
  <si>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</si>
  <si>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</si>
  <si>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</si>
  <si>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</si>
  <si>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</si>
  <si>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</si>
  <si>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</si>
  <si>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</si>
  <si>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</si>
  <si>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</si>
  <si>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</si>
  <si>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</si>
  <si>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</si>
  <si>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</si>
  <si>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</si>
  <si>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</si>
  <si>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</si>
  <si>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</si>
  <si>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</si>
  <si>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</si>
  <si>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</si>
  <si>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</si>
  <si>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</si>
  <si>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</si>
  <si>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</si>
  <si>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</si>
  <si>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</si>
  <si>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</si>
  <si>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</si>
  <si>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</si>
  <si>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</si>
  <si>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</si>
  <si>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</si>
  <si>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</si>
  <si>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</si>
  <si>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</si>
  <si>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</si>
  <si>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</si>
  <si>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</si>
  <si>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</si>
  <si>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</si>
  <si>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</si>
  <si>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</si>
  <si>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</si>
  <si>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</si>
  <si>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</si>
  <si>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</si>
  <si>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</si>
  <si>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</si>
  <si>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</si>
  <si>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</si>
  <si>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</si>
  <si>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</si>
  <si>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</si>
  <si>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</si>
  <si>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</si>
  <si>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</si>
  <si>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</si>
  <si>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</si>
  <si>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</si>
  <si>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</si>
  <si>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</si>
  <si>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</si>
  <si>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</si>
  <si>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</si>
  <si>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</si>
  <si>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</si>
  <si>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</si>
  <si>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</si>
  <si>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</si>
  <si>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</si>
  <si>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</si>
  <si>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</si>
  <si>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</si>
  <si>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</si>
  <si>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</si>
  <si>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</si>
  <si>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</si>
  <si>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</si>
  <si>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</si>
  <si>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</si>
  <si>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</si>
  <si>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</si>
  <si>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</si>
  <si>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</si>
  <si>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</si>
  <si>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</si>
  <si>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</si>
  <si>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</si>
  <si>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</si>
  <si>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</si>
  <si>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</si>
  <si>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</si>
  <si>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</si>
  <si>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</si>
  <si>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</si>
  <si>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</si>
  <si>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</si>
  <si>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</si>
  <si>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</si>
  <si>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</si>
  <si>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</si>
  <si>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</si>
  <si>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</si>
  <si>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</si>
  <si>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</si>
  <si>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</si>
  <si>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</si>
  <si>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</si>
  <si>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</si>
  <si>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</si>
  <si>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</si>
  <si>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</si>
  <si>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</si>
  <si>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</si>
  <si>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</si>
  <si>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</si>
  <si>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</si>
  <si>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</si>
  <si>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</si>
  <si>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</si>
  <si>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</si>
  <si>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</si>
  <si>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</si>
  <si>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</si>
  <si>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</si>
  <si>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</si>
  <si>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</si>
  <si>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</si>
  <si>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</si>
  <si>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</si>
  <si>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</si>
  <si>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</si>
  <si>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</si>
  <si>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</si>
  <si>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</si>
  <si>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</si>
  <si>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</si>
  <si>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</si>
  <si>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</si>
  <si>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</si>
  <si>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</si>
  <si>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</si>
  <si>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</si>
  <si>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</si>
  <si>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</si>
  <si>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</si>
  <si>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</si>
  <si>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</si>
  <si>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</si>
  <si>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</si>
  <si>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</si>
  <si>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</si>
  <si>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</si>
  <si>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</si>
  <si>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</si>
  <si>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</si>
  <si>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</si>
  <si>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</si>
  <si>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</si>
  <si>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</si>
  <si>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</si>
  <si>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</si>
  <si>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</si>
  <si>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</si>
  <si>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</si>
  <si>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</si>
  <si>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</si>
  <si>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</si>
  <si>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</si>
  <si>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</si>
  <si>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</si>
  <si>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</si>
  <si>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</si>
  <si>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</si>
  <si>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</si>
  <si>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</si>
  <si>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</si>
  <si>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</si>
  <si>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</si>
  <si>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</si>
  <si>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</si>
  <si>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</si>
  <si>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</si>
  <si>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</si>
  <si>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</si>
  <si>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</si>
  <si>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</si>
  <si>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</si>
  <si>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</si>
  <si>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</si>
  <si>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</si>
  <si>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</si>
  <si>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</si>
  <si>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</si>
  <si>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</si>
  <si>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</si>
  <si>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</si>
  <si>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</si>
  <si>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</si>
  <si>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</si>
  <si>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</si>
  <si>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</si>
  <si>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</si>
  <si>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</si>
  <si>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</si>
  <si>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</si>
  <si>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</si>
  <si>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</si>
  <si>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</si>
  <si>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</si>
  <si>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</si>
  <si>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</si>
  <si>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</si>
  <si>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</si>
  <si>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</si>
  <si>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</si>
  <si>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</si>
  <si>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</si>
  <si>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</si>
  <si>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</si>
  <si>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</si>
  <si>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</si>
  <si>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</si>
  <si>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</si>
  <si>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</si>
  <si>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</si>
  <si>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</si>
  <si>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</si>
  <si>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</si>
  <si>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</si>
  <si>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</si>
  <si>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</si>
  <si>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</si>
  <si>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</si>
  <si>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</si>
  <si>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</si>
  <si>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</si>
  <si>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</si>
  <si>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</si>
  <si>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</si>
  <si>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</si>
  <si>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</si>
  <si>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</si>
  <si>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</si>
  <si>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</si>
  <si>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</si>
  <si>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</si>
  <si>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</si>
  <si>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</si>
  <si>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</si>
  <si>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</si>
  <si>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</si>
  <si>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</si>
  <si>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</si>
  <si>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</si>
  <si>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</si>
  <si>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</si>
  <si>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</si>
  <si>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</si>
  <si>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</si>
  <si>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</si>
  <si>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</si>
  <si>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</si>
  <si>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</si>
  <si>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</si>
  <si>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</si>
  <si>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</si>
  <si>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</si>
  <si>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</si>
  <si>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</si>
  <si>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</si>
  <si>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</si>
  <si>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</si>
  <si>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</si>
  <si>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</si>
  <si>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</si>
  <si>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</si>
  <si>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</si>
  <si>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</si>
  <si>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</si>
  <si>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</si>
  <si>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</si>
  <si>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</si>
  <si>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</si>
  <si>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</si>
  <si>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</si>
  <si>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</si>
  <si>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</si>
  <si>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</si>
  <si>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</si>
  <si>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</si>
  <si>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</si>
  <si>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</si>
  <si>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</si>
  <si>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</si>
  <si>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</si>
  <si>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</si>
  <si>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</si>
  <si>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</si>
  <si>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</si>
  <si>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</si>
  <si>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</si>
  <si>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</si>
  <si>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</si>
  <si>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</si>
  <si>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</si>
  <si>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</si>
  <si>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</si>
  <si>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</si>
  <si>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</si>
  <si>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</si>
  <si>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</si>
  <si>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</si>
  <si>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</si>
  <si>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</si>
  <si>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</si>
  <si>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</si>
  <si>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</si>
  <si>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</si>
  <si>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</si>
  <si>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</si>
  <si>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</si>
  <si>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</si>
  <si>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</si>
  <si>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</si>
  <si>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</si>
  <si>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</si>
  <si>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</si>
  <si>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</si>
  <si>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</si>
  <si>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</si>
  <si>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</si>
  <si>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</si>
  <si>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</si>
  <si>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</si>
  <si>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</si>
  <si>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</si>
  <si>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</si>
  <si>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</si>
  <si>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</si>
  <si>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</si>
  <si>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</si>
  <si>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</si>
  <si>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</si>
  <si>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</si>
  <si>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</si>
  <si>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</si>
  <si>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</si>
  <si>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</si>
  <si>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</si>
  <si>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</si>
  <si>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</si>
  <si>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</si>
  <si>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</si>
  <si>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</si>
  <si>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</si>
  <si>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</si>
  <si>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</si>
  <si>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</si>
  <si>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</si>
  <si>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</si>
  <si>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</si>
  <si>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</si>
  <si>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</si>
  <si>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</si>
  <si>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</si>
  <si>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</si>
  <si>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</si>
  <si>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</si>
  <si>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</si>
  <si>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</si>
  <si>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</si>
  <si>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</si>
  <si>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</si>
  <si>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</si>
  <si>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</si>
  <si>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</si>
  <si>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</si>
  <si>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</si>
  <si>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</si>
  <si>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</si>
  <si>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</si>
  <si>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</si>
  <si>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</si>
  <si>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</si>
  <si>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</si>
  <si>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</si>
  <si>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</si>
  <si>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</si>
  <si>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</si>
  <si>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</si>
  <si>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</si>
  <si>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</si>
  <si>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</si>
  <si>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</si>
  <si>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</si>
  <si>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</si>
  <si>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</si>
  <si>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</si>
  <si>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</si>
  <si>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</si>
  <si>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</si>
  <si>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</si>
  <si>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</si>
  <si>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</si>
  <si>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</si>
  <si>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</si>
  <si>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</si>
  <si>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</si>
  <si>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</si>
  <si>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</si>
  <si>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</si>
  <si>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</si>
  <si>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</si>
  <si>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</si>
  <si>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</si>
  <si>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</si>
  <si>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</si>
  <si>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</si>
  <si>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</si>
  <si>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</si>
  <si>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</si>
  <si>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</si>
  <si>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</si>
  <si>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</si>
  <si>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</si>
  <si>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</si>
  <si>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</si>
  <si>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</si>
  <si>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</si>
  <si>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</si>
  <si>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</si>
  <si>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</si>
  <si>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</si>
  <si>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</si>
  <si>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</si>
  <si>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</si>
  <si>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</si>
  <si>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</si>
  <si>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</si>
  <si>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</si>
  <si>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</si>
  <si>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</si>
  <si>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</si>
  <si>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</si>
  <si>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</si>
  <si>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</si>
  <si>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</si>
  <si>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</si>
  <si>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</si>
  <si>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</si>
  <si>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</si>
  <si>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</si>
  <si>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</si>
  <si>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</si>
  <si>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</si>
  <si>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</si>
  <si>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</si>
  <si>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</si>
  <si>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</si>
  <si>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</si>
  <si>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</si>
  <si>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</si>
  <si>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</si>
  <si>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</si>
  <si>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</si>
  <si>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</si>
  <si>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</si>
  <si>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</si>
  <si>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</si>
  <si>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</si>
  <si>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</si>
  <si>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</si>
  <si>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</si>
  <si>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</si>
  <si>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</si>
  <si>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</si>
  <si>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</si>
  <si>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</si>
  <si>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</si>
  <si>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</si>
  <si>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</si>
  <si>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</si>
  <si>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</si>
  <si>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</si>
  <si>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</si>
  <si>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</si>
  <si>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</si>
  <si>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</si>
  <si>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</si>
  <si>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</si>
  <si>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</si>
  <si>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</si>
  <si>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</si>
  <si>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</si>
  <si>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</si>
  <si>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</si>
  <si>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</si>
  <si>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</si>
  <si>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</si>
  <si>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</si>
  <si>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</si>
  <si>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</si>
  <si>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</si>
  <si>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</si>
  <si>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</si>
  <si>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</si>
  <si>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</si>
  <si>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</si>
  <si>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</si>
  <si>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</si>
  <si>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</si>
  <si>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</si>
  <si>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</si>
  <si>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</si>
  <si>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</si>
  <si>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</si>
  <si>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</si>
  <si>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</si>
  <si>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</si>
  <si>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</si>
  <si>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</si>
  <si>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</si>
  <si>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</si>
  <si>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</si>
  <si>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</si>
  <si>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</si>
  <si>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</si>
  <si>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</si>
  <si>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</si>
  <si>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</si>
  <si>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</si>
  <si>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</si>
  <si>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</si>
  <si>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</si>
  <si>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</si>
  <si>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</si>
  <si>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</si>
  <si>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</si>
  <si>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</si>
  <si>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</si>
  <si>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</si>
  <si>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</si>
  <si>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</si>
  <si>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</si>
  <si>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</si>
  <si>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</si>
  <si>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</si>
  <si>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</si>
  <si>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</si>
  <si>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</si>
  <si>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</si>
  <si>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</si>
  <si>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</si>
  <si>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</si>
  <si>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</si>
  <si>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</si>
  <si>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</si>
  <si>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</si>
  <si>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</si>
  <si>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</si>
  <si>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</si>
  <si>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</si>
  <si>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</si>
  <si>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</si>
  <si>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</si>
  <si>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</si>
  <si>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</si>
  <si>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</si>
  <si>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</si>
  <si>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</si>
  <si>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</si>
  <si>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</si>
  <si>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</si>
  <si>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</si>
  <si>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</si>
  <si>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</si>
  <si>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</si>
  <si>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</si>
  <si>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</si>
  <si>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</si>
  <si>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</si>
  <si>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</si>
  <si>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</si>
  <si>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</si>
  <si>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</si>
  <si>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</si>
  <si>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</si>
  <si>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</si>
  <si>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</si>
  <si>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</si>
  <si>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</si>
  <si>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</si>
  <si>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</si>
  <si>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</si>
  <si>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</si>
  <si>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</si>
  <si>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</si>
  <si>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</si>
  <si>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</si>
  <si>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</si>
  <si>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</si>
  <si>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</si>
  <si>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</si>
  <si>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</si>
  <si>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</si>
  <si>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</si>
  <si>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</si>
  <si>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</si>
  <si>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</si>
  <si>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</si>
  <si>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</si>
  <si>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</si>
  <si>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</si>
  <si>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</si>
  <si>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</si>
  <si>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</si>
  <si>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</si>
  <si>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</si>
  <si>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</si>
  <si>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</si>
  <si>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</si>
  <si>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</si>
  <si>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</si>
  <si>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</si>
  <si>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</si>
  <si>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</si>
  <si>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</si>
  <si>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</si>
  <si>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</si>
  <si>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</si>
  <si>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</si>
  <si>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</si>
  <si>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</si>
  <si>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</si>
  <si>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</si>
  <si>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</si>
  <si>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</si>
  <si>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</si>
  <si>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</si>
  <si>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</si>
  <si>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</si>
  <si>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</si>
  <si>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</si>
  <si>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</si>
  <si>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</si>
  <si>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</si>
  <si>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</si>
  <si>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</si>
  <si>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</si>
  <si>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</si>
  <si>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</si>
  <si>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</si>
  <si>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</si>
  <si>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</si>
  <si>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</si>
  <si>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</si>
  <si>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</si>
  <si>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</si>
  <si>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</si>
  <si>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</si>
  <si>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</si>
  <si>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</si>
  <si>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</si>
  <si>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</si>
  <si>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</si>
  <si>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</si>
  <si>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</si>
  <si>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</si>
  <si>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</si>
  <si>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</si>
  <si>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</si>
  <si>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</si>
  <si>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</si>
  <si>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</si>
  <si>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</si>
  <si>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</si>
  <si>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</si>
  <si>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</si>
  <si>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</si>
  <si>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</si>
  <si>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</si>
  <si>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</si>
  <si>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</si>
  <si>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</si>
  <si>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</si>
  <si>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</si>
  <si>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</si>
  <si>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</si>
  <si>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</si>
  <si>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</si>
  <si>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</si>
  <si>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</si>
  <si>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</si>
  <si>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</si>
  <si>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</si>
  <si>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</si>
  <si>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</si>
  <si>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</si>
  <si>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</si>
  <si>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</si>
  <si>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</si>
  <si>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</si>
  <si>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</si>
  <si>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</si>
  <si>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</si>
  <si>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</si>
  <si>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</si>
  <si>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</si>
  <si>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</si>
  <si>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</si>
  <si>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</si>
  <si>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</si>
  <si>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</si>
  <si>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</si>
  <si>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</si>
  <si>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</si>
  <si>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</si>
  <si>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</si>
  <si>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</si>
  <si>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</si>
  <si>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</si>
  <si>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</si>
  <si>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</si>
  <si>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</si>
  <si>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</si>
  <si>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</si>
  <si>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</si>
  <si>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</si>
  <si>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</si>
  <si>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</si>
  <si>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</si>
  <si>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</si>
  <si>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</si>
  <si>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</si>
  <si>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</si>
  <si>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</si>
  <si>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</si>
  <si>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</si>
  <si>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</si>
  <si>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</si>
  <si>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</si>
  <si>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</si>
  <si>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</si>
  <si>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</si>
  <si>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</si>
  <si>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</si>
  <si>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</si>
  <si>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</si>
  <si>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</si>
  <si>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</si>
  <si>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</si>
  <si>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</si>
  <si>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</si>
  <si>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</si>
  <si>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</si>
  <si>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</si>
  <si>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</si>
  <si>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</si>
  <si>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</si>
  <si>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</si>
  <si>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</si>
  <si>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</si>
  <si>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</si>
  <si>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</si>
  <si>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</si>
  <si>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</si>
  <si>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</si>
  <si>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</si>
  <si>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</si>
  <si>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</si>
  <si>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</si>
  <si>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</si>
  <si>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</si>
  <si>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</si>
  <si>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</si>
  <si>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</si>
  <si>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</si>
  <si>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</si>
  <si>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</si>
  <si>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</si>
  <si>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</si>
  <si>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</si>
  <si>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</si>
  <si>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</si>
  <si>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</si>
  <si>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</si>
  <si>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</si>
  <si>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</si>
  <si>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</si>
  <si>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</si>
  <si>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</si>
  <si>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</si>
  <si>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</si>
  <si>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</si>
  <si>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</si>
  <si>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</si>
  <si>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</si>
  <si>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</si>
  <si>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</si>
  <si>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</si>
  <si>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</si>
  <si>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</si>
  <si>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</si>
  <si>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</si>
  <si>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</si>
  <si>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</si>
  <si>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</si>
  <si>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</si>
  <si>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</si>
  <si>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</si>
  <si>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</si>
  <si>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</si>
  <si>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</si>
  <si>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</si>
  <si>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</si>
  <si>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</si>
  <si>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</si>
  <si>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</si>
  <si>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</si>
  <si>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</si>
  <si>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</si>
  <si>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</si>
  <si>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</si>
  <si>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</si>
  <si>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</si>
  <si>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</si>
  <si>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</si>
  <si>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</si>
  <si>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</si>
  <si>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</si>
  <si>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</si>
  <si>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</si>
  <si>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</si>
  <si>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</si>
  <si>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</si>
  <si>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</si>
  <si>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</si>
  <si>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</si>
  <si>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</si>
  <si>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</si>
  <si>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</si>
  <si>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</si>
  <si>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</si>
  <si>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</si>
  <si>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</si>
  <si>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</si>
  <si>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</si>
  <si>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</si>
  <si>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</si>
  <si>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</si>
  <si>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</si>
  <si>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</si>
  <si>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</si>
  <si>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</si>
  <si>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</si>
  <si>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</si>
  <si>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</si>
  <si>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</si>
  <si>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</si>
  <si>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</si>
  <si>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</si>
  <si>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</si>
  <si>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</si>
  <si>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</si>
  <si>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</si>
  <si>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</si>
  <si>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</si>
  <si>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</si>
  <si>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</si>
  <si>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</si>
  <si>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</si>
  <si>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</si>
  <si>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</si>
  <si>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</si>
  <si>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</si>
  <si>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</si>
  <si>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</si>
  <si>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</si>
  <si>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</si>
  <si>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</si>
  <si>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</si>
  <si>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</si>
  <si>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</si>
  <si>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</si>
  <si>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</si>
  <si>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</si>
  <si>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</si>
  <si>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</si>
  <si>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</si>
  <si>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</si>
  <si>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</si>
  <si>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</si>
  <si>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</si>
  <si>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</si>
  <si>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</si>
  <si>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</si>
  <si>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</si>
  <si>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</si>
  <si>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</si>
  <si>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</si>
  <si>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</si>
  <si>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</si>
  <si>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</si>
  <si>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</si>
  <si>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</si>
  <si>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</si>
  <si>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</si>
  <si>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</si>
  <si>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</si>
  <si>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</si>
  <si>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</si>
  <si>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</si>
  <si>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</si>
  <si>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</si>
  <si>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</si>
  <si>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</si>
  <si>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</si>
  <si>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</si>
  <si>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</si>
  <si>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</si>
  <si>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</si>
  <si>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</si>
  <si>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</si>
  <si>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</si>
  <si>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</si>
  <si>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</si>
  <si>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</si>
  <si>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</si>
  <si>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</si>
  <si>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</si>
  <si>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</si>
  <si>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</si>
  <si>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</si>
  <si>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</si>
  <si>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</si>
  <si>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</si>
  <si>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</si>
  <si>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</si>
  <si>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</si>
  <si>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</si>
  <si>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</si>
  <si>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</si>
  <si>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</si>
  <si>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</si>
  <si>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</si>
  <si>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</si>
  <si>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</si>
  <si>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</si>
  <si>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</si>
  <si>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</si>
  <si>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</si>
  <si>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</si>
  <si>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</si>
  <si>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</si>
  <si>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</si>
  <si>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</si>
  <si>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</si>
  <si>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</si>
  <si>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</si>
  <si>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</si>
  <si>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</si>
  <si>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</si>
  <si>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</si>
  <si>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</si>
  <si>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</si>
  <si>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</si>
  <si>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</si>
  <si>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</si>
  <si>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</si>
  <si>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</si>
  <si>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</si>
  <si>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</si>
  <si>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</si>
  <si>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</si>
  <si>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</si>
  <si>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</si>
  <si>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</si>
  <si>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</si>
  <si>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</si>
  <si>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</si>
  <si>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</si>
  <si>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</si>
  <si>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</si>
  <si>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</si>
  <si>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</si>
  <si>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</si>
  <si>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</si>
  <si>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</si>
  <si>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</si>
  <si>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</si>
  <si>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</si>
  <si>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</si>
  <si>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</si>
  <si>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</si>
  <si>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</si>
  <si>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</si>
  <si>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</si>
  <si>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</si>
  <si>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</si>
  <si>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</si>
  <si>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</si>
  <si>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</si>
  <si>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</si>
  <si>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</si>
  <si>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</si>
  <si>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</si>
  <si>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</si>
  <si>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</si>
  <si>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</si>
  <si>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</si>
  <si>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</si>
  <si>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</si>
  <si>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</si>
  <si>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</si>
  <si>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</si>
  <si>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</si>
  <si>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</si>
  <si>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</si>
  <si>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</si>
  <si>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</si>
  <si>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</si>
  <si>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</si>
  <si>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</si>
  <si>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</si>
  <si>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</si>
  <si>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</si>
  <si>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</si>
  <si>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</si>
  <si>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</si>
  <si>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</si>
  <si>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</si>
  <si>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</si>
  <si>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</si>
  <si>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</si>
  <si>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</si>
  <si>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</si>
  <si>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</si>
  <si>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</si>
  <si>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</si>
  <si>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</si>
  <si>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</si>
  <si>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</si>
  <si>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</si>
  <si>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</si>
  <si>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</si>
  <si>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</si>
  <si>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</si>
  <si>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</si>
  <si>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</si>
  <si>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</si>
  <si>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</si>
  <si>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</si>
  <si>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</si>
  <si>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</si>
  <si>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</si>
  <si>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</si>
  <si>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</si>
  <si>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</si>
  <si>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</si>
  <si>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</si>
  <si>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</si>
  <si>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</si>
  <si>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</si>
  <si>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</si>
  <si>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</si>
  <si>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</si>
  <si>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</si>
  <si>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</si>
  <si>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</si>
  <si>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</si>
  <si>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</si>
  <si>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</si>
  <si>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</si>
  <si>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</si>
  <si>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</si>
  <si>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</si>
  <si>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</si>
  <si>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</si>
  <si>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</si>
  <si>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</si>
  <si>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</si>
  <si>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</si>
  <si>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</si>
  <si>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</si>
  <si>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</si>
  <si>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</si>
  <si>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</si>
  <si>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</si>
  <si>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</si>
  <si>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</si>
  <si>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</si>
  <si>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</si>
  <si>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</si>
  <si>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</si>
  <si>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</si>
  <si>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</si>
  <si>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</si>
  <si>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</si>
  <si>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</si>
  <si>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</si>
  <si>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</si>
  <si>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</si>
  <si>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</si>
  <si>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</si>
  <si>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</si>
  <si>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</si>
  <si>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</si>
  <si>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</si>
  <si>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</si>
  <si>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</si>
  <si>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</si>
  <si>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</si>
  <si>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</si>
  <si>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</si>
  <si>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</si>
  <si>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</si>
  <si>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</si>
  <si>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</si>
  <si>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</si>
  <si>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</si>
  <si>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</si>
  <si>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</si>
  <si>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</si>
  <si>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</si>
  <si>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</si>
  <si>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</si>
  <si>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</si>
  <si>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</si>
  <si>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</si>
  <si>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</si>
  <si>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</si>
  <si>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</si>
  <si>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</si>
  <si>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</si>
  <si>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</si>
  <si>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</si>
  <si>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</si>
  <si>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</si>
  <si>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</si>
  <si>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</si>
  <si>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</si>
  <si>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</si>
  <si>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</si>
  <si>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</si>
  <si>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</si>
  <si>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</si>
  <si>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</si>
  <si>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</si>
  <si>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</si>
  <si>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</si>
  <si>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</si>
  <si>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</si>
  <si>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</si>
  <si>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</si>
  <si>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</si>
  <si>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</si>
  <si>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</si>
  <si>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</si>
  <si>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</si>
  <si>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</si>
  <si>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</si>
  <si>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</si>
  <si>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</si>
  <si>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</si>
  <si>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</si>
  <si>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</si>
  <si>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</si>
  <si>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</si>
  <si>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</si>
  <si>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</si>
  <si>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</si>
  <si>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</si>
  <si>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</si>
  <si>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</si>
  <si>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</si>
  <si>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</si>
  <si>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</si>
  <si>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</si>
  <si>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</si>
  <si>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</si>
  <si>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</si>
  <si>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</si>
  <si>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</si>
  <si>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</si>
  <si>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</si>
  <si>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</si>
  <si>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</si>
  <si>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</si>
  <si>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</si>
  <si>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</si>
  <si>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</si>
  <si>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</si>
  <si>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</si>
  <si>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</si>
  <si>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</si>
  <si>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</si>
  <si>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</si>
  <si>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</si>
  <si>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</si>
  <si>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</si>
  <si>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</si>
  <si>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</si>
  <si>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</si>
  <si>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</si>
  <si>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</si>
  <si>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</si>
  <si>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</si>
  <si>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</si>
  <si>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</si>
  <si>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</si>
  <si>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</si>
  <si>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</si>
  <si>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</si>
  <si>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</si>
  <si>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</si>
  <si>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</si>
  <si>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</si>
  <si>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</si>
  <si>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</si>
  <si>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</si>
  <si>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</si>
  <si>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</si>
  <si>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</si>
  <si>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</si>
  <si>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</si>
  <si>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</si>
  <si>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</si>
  <si>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</si>
  <si>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</si>
  <si>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</si>
  <si>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</si>
  <si>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</si>
  <si>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</si>
  <si>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</si>
  <si>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</si>
  <si>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</si>
  <si>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</si>
  <si>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</si>
  <si>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</si>
  <si>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</si>
  <si>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</si>
  <si>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</si>
  <si>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</si>
  <si>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</si>
  <si>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</si>
  <si>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</si>
  <si>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</si>
  <si>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</si>
  <si>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</si>
  <si>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</si>
  <si>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</si>
  <si>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</si>
  <si>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</si>
  <si>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</si>
  <si>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</si>
  <si>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</si>
  <si>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</si>
  <si>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</si>
  <si>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</si>
  <si>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</si>
  <si>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</si>
  <si>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</si>
  <si>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</si>
  <si>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</si>
  <si>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</si>
  <si>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</si>
  <si>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</si>
  <si>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</si>
  <si>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</si>
  <si>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</si>
  <si>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</si>
  <si>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</si>
  <si>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</si>
  <si>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</si>
  <si>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</si>
  <si>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</si>
  <si>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</si>
  <si>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</si>
  <si>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</si>
  <si>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</si>
  <si>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</si>
  <si>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</si>
  <si>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</si>
  <si>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</si>
  <si>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</si>
  <si>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</si>
  <si>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</si>
  <si>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</si>
  <si>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</si>
  <si>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</si>
  <si>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</si>
  <si>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</si>
  <si>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</si>
  <si>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</si>
  <si>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</si>
  <si>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</si>
  <si>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</si>
  <si>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</si>
  <si>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</si>
  <si>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</si>
  <si>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</si>
  <si>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</si>
  <si>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</si>
  <si>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</si>
  <si>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</si>
  <si>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</si>
  <si>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</si>
  <si>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</si>
  <si>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</si>
  <si>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</si>
  <si>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</si>
  <si>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</si>
  <si>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</si>
  <si>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</si>
  <si>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</si>
  <si>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</si>
  <si>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</si>
  <si>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</si>
  <si>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</si>
  <si>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</si>
  <si>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</si>
  <si>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</si>
  <si>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</si>
  <si>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</si>
  <si>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</si>
  <si>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</si>
  <si>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</si>
  <si>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</si>
  <si>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</si>
  <si>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</si>
  <si>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</si>
  <si>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</si>
  <si>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</si>
  <si>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</si>
  <si>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</si>
  <si>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</si>
  <si>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</si>
  <si>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</si>
  <si>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</si>
  <si>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</si>
  <si>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</si>
  <si>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</si>
  <si>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</si>
  <si>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</si>
  <si>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</si>
  <si>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</si>
  <si>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</si>
  <si>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</si>
  <si>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</si>
  <si>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</si>
  <si>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</si>
  <si>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</si>
  <si>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</si>
  <si>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</si>
  <si>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</si>
  <si>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</si>
  <si>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</si>
  <si>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</si>
  <si>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</si>
  <si>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</si>
  <si>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</si>
  <si>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</si>
  <si>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</si>
  <si>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</si>
  <si>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</si>
  <si>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</si>
  <si>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</si>
  <si>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</si>
  <si>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</si>
  <si>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</si>
  <si>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</si>
  <si>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</si>
  <si>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</si>
  <si>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</si>
  <si>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</si>
  <si>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</si>
  <si>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</si>
  <si>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</si>
  <si>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</si>
  <si>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</si>
  <si>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</si>
  <si>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</si>
  <si>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</si>
  <si>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</si>
  <si>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</si>
  <si>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</si>
  <si>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</si>
  <si>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</si>
  <si>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</si>
  <si>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</si>
  <si>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</si>
  <si>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</si>
  <si>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</si>
  <si>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</si>
  <si>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</si>
  <si>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</si>
  <si>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</si>
  <si>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</si>
  <si>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</si>
  <si>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</si>
  <si>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</si>
  <si>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</si>
  <si>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</si>
  <si>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</si>
  <si>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</si>
  <si>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</si>
  <si>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</si>
  <si>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</si>
  <si>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</si>
  <si>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</si>
  <si>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</si>
  <si>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</si>
  <si>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</si>
  <si>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</si>
  <si>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</si>
  <si>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</si>
  <si>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</si>
  <si>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</si>
  <si>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</si>
  <si>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</si>
  <si>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</si>
  <si>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</si>
  <si>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</si>
  <si>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</si>
  <si>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</si>
  <si>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</si>
  <si>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</si>
  <si>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</si>
  <si>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</si>
  <si>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</si>
  <si>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</si>
  <si>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</si>
  <si>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</si>
  <si>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</si>
  <si>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</si>
  <si>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</si>
  <si>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</si>
  <si>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</si>
  <si>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</si>
  <si>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</si>
  <si>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</si>
  <si>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</si>
  <si>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</si>
  <si>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</si>
  <si>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</si>
  <si>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</si>
  <si>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</si>
  <si>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</si>
  <si>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</si>
  <si>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</si>
  <si>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</si>
  <si>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</si>
  <si>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</si>
  <si>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</si>
  <si>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</si>
  <si>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</si>
  <si>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</si>
  <si>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</si>
  <si>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</si>
  <si>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</si>
  <si>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</si>
  <si>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</si>
  <si>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</si>
  <si>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</si>
  <si>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</si>
  <si>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</si>
  <si>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</si>
  <si>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</si>
  <si>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</si>
  <si>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</si>
  <si>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</si>
  <si>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</si>
  <si>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</si>
  <si>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</si>
  <si>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</si>
  <si>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</si>
  <si>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</si>
  <si>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</si>
  <si>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</si>
  <si>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</si>
  <si>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</si>
  <si>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</si>
  <si>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</si>
  <si>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</si>
  <si>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</si>
  <si>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</si>
  <si>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</si>
  <si>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</si>
  <si>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</si>
  <si>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</si>
  <si>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</si>
  <si>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</si>
  <si>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</si>
  <si>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</si>
  <si>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</si>
  <si>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</si>
  <si>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</si>
  <si>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</si>
  <si>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</si>
  <si>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</si>
  <si>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</si>
  <si>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</si>
  <si>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</si>
  <si>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</si>
  <si>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</si>
  <si>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</si>
  <si>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</si>
  <si>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</si>
  <si>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</si>
  <si>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</si>
  <si>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</si>
  <si>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</si>
  <si>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</si>
  <si>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</si>
  <si>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</si>
  <si>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</si>
  <si>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</si>
  <si>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</si>
  <si>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</si>
  <si>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</si>
  <si>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</si>
  <si>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</si>
  <si>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</si>
  <si>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</si>
  <si>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</si>
  <si>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</si>
  <si>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</si>
  <si>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</si>
  <si>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</si>
  <si>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</si>
  <si>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</si>
  <si>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</si>
  <si>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</si>
  <si>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</si>
  <si>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</si>
  <si>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</si>
  <si>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</si>
  <si>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</si>
  <si>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</si>
  <si>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</si>
  <si>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</si>
  <si>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</si>
  <si>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</si>
  <si>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</si>
  <si>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</si>
  <si>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</si>
  <si>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</si>
  <si>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</si>
  <si>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</si>
  <si>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</si>
  <si>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</si>
  <si>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</si>
  <si>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</si>
  <si>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</si>
  <si>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</si>
  <si>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</si>
  <si>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</si>
  <si>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</si>
  <si>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</si>
  <si>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</si>
  <si>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</si>
  <si>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</si>
  <si>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</si>
  <si>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</si>
  <si>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</si>
  <si>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</si>
  <si>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</si>
  <si>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</si>
  <si>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</si>
  <si>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</si>
  <si>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</si>
  <si>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</si>
  <si>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</si>
  <si>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</si>
  <si>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</si>
  <si>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</si>
  <si>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</si>
  <si>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</si>
  <si>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</si>
  <si>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</si>
  <si>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</si>
  <si>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</si>
  <si>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</si>
  <si>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</si>
  <si>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</si>
  <si>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</si>
  <si>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</si>
  <si>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</si>
  <si>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</si>
  <si>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</si>
  <si>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</si>
  <si>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</si>
  <si>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</si>
  <si>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</si>
  <si>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</si>
  <si>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</si>
  <si>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</si>
  <si>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</si>
  <si>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</si>
  <si>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</si>
  <si>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</si>
  <si>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</si>
  <si>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</si>
  <si>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</si>
  <si>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</si>
  <si>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</si>
  <si>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</si>
  <si>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</si>
  <si>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</si>
  <si>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</si>
  <si>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</si>
  <si>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</si>
  <si>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</si>
  <si>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</si>
  <si>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</si>
  <si>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</si>
  <si>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</si>
  <si>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</si>
  <si>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</si>
  <si>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</si>
  <si>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</si>
  <si>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</si>
  <si>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</si>
  <si>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</si>
  <si>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</si>
  <si>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</si>
  <si>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</si>
  <si>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</si>
  <si>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</si>
  <si>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</si>
  <si>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</si>
  <si>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</si>
  <si>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</si>
  <si>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</si>
  <si>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</si>
  <si>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</si>
  <si>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</si>
  <si>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</si>
  <si>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</si>
  <si>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</si>
  <si>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</si>
  <si>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</si>
  <si>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</si>
  <si>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</si>
  <si>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</si>
  <si>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</si>
  <si>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</si>
  <si>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</si>
  <si>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</si>
  <si>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</si>
  <si>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</si>
  <si>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</si>
  <si>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</si>
  <si>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</si>
  <si>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</si>
  <si>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</si>
  <si>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</si>
  <si>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</si>
  <si>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</si>
  <si>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</si>
  <si>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</si>
  <si>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</si>
  <si>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</si>
  <si>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</si>
  <si>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</si>
  <si>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</si>
  <si>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</si>
  <si>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</si>
  <si>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</si>
  <si>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</si>
  <si>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</si>
  <si>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</si>
  <si>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</si>
  <si>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</si>
  <si>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</si>
  <si>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</si>
  <si>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</si>
  <si>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</si>
  <si>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</si>
  <si>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</si>
  <si>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</si>
  <si>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</si>
  <si>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</si>
  <si>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</si>
  <si>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</si>
  <si>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</si>
  <si>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</si>
  <si>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</si>
  <si>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</si>
  <si>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</si>
  <si>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</si>
  <si>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</si>
  <si>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</si>
  <si>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</si>
  <si>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</si>
  <si>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</si>
  <si>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</si>
  <si>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</si>
  <si>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</si>
  <si>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</si>
  <si>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</si>
  <si>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</si>
  <si>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</si>
  <si>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</si>
  <si>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</si>
  <si>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</si>
  <si>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</si>
  <si>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</si>
  <si>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</si>
  <si>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</si>
  <si>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</si>
  <si>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</si>
  <si>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</si>
  <si>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</si>
  <si>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</si>
  <si>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</si>
  <si>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</si>
  <si>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</si>
  <si>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</si>
  <si>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</si>
  <si>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</si>
  <si>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</si>
  <si>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</si>
  <si>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</si>
  <si>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</si>
  <si>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</si>
  <si>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</si>
  <si>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</si>
  <si>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</si>
  <si>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</si>
  <si>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</si>
  <si>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</si>
  <si>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</si>
  <si>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</si>
  <si>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</si>
  <si>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</si>
  <si>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</si>
  <si>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</si>
  <si>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</si>
  <si>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</si>
  <si>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</si>
  <si>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</si>
  <si>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</si>
  <si>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</si>
  <si>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</si>
  <si>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</si>
  <si>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</si>
  <si>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</si>
  <si>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</si>
  <si>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</si>
  <si>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</si>
  <si>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</si>
  <si>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</si>
  <si>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</si>
  <si>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</si>
  <si>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</si>
  <si>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</si>
  <si>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</si>
  <si>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</si>
  <si>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</si>
  <si>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</si>
  <si>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</si>
  <si>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</si>
  <si>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</si>
  <si>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</si>
  <si>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</si>
  <si>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</si>
  <si>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</si>
  <si>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</si>
  <si>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</si>
  <si>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</si>
  <si>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</si>
  <si>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</si>
  <si>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</si>
  <si>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</si>
  <si>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</si>
  <si>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</si>
  <si>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</si>
  <si>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</si>
  <si>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</si>
  <si>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</si>
  <si>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</si>
  <si>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</si>
  <si>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</si>
  <si>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</si>
  <si>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</si>
  <si>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</si>
  <si>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</si>
  <si>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</si>
  <si>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</si>
  <si>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</si>
  <si>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</si>
  <si>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</si>
  <si>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</si>
  <si>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</si>
  <si>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</si>
  <si>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</si>
  <si>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</si>
  <si>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</si>
  <si>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</si>
  <si>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</si>
  <si>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</si>
  <si>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</si>
  <si>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</si>
  <si>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</si>
  <si>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</si>
  <si>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</si>
  <si>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</si>
  <si>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</si>
  <si>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</si>
  <si>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</si>
  <si>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</si>
  <si>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</si>
  <si>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</si>
  <si>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</si>
  <si>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</si>
  <si>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</si>
  <si>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</si>
  <si>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</si>
  <si>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</si>
  <si>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</si>
  <si>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</si>
  <si>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</si>
  <si>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</si>
  <si>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</si>
  <si>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</si>
  <si>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</si>
  <si>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</si>
  <si>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</si>
  <si>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</si>
  <si>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</si>
  <si>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</si>
  <si>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</si>
  <si>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</si>
  <si>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</si>
  <si>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</si>
  <si>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</si>
  <si>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</si>
  <si>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</si>
  <si>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</si>
  <si>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</si>
  <si>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</si>
  <si>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</si>
  <si>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</si>
  <si>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</si>
  <si>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</si>
  <si>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</si>
  <si>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</si>
  <si>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</si>
  <si>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</si>
  <si>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</si>
  <si>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</si>
  <si>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</si>
  <si>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</si>
  <si>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</si>
  <si>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</si>
  <si>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</si>
  <si>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</si>
  <si>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</si>
  <si>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</si>
  <si>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</si>
  <si>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</si>
  <si>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</si>
  <si>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</si>
  <si>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</si>
  <si>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</si>
  <si>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</si>
  <si>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</si>
  <si>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</si>
  <si>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</si>
  <si>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</si>
  <si>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</si>
  <si>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</si>
  <si>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</si>
  <si>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</si>
  <si>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</si>
  <si>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</si>
  <si>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</si>
  <si>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</si>
  <si>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</si>
  <si>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</si>
  <si>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</si>
  <si>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</si>
  <si>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</si>
  <si>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</si>
  <si>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</si>
  <si>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</si>
  <si>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</si>
  <si>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</si>
  <si>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</si>
  <si>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</si>
  <si>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</si>
  <si>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</si>
  <si>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</si>
  <si>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</si>
  <si>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</si>
  <si>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</si>
  <si>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</si>
  <si>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</si>
  <si>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</si>
  <si>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</si>
  <si>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</si>
  <si>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</si>
  <si>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</si>
  <si>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</si>
  <si>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</si>
  <si>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</si>
  <si>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</si>
  <si>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</si>
  <si>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</si>
  <si>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</si>
  <si>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</si>
  <si>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</si>
  <si>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</si>
  <si>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</si>
  <si>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</si>
  <si>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</si>
  <si>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</si>
  <si>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</si>
  <si>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</si>
  <si>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</si>
  <si>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</si>
  <si>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</si>
  <si>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</si>
  <si>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</si>
  <si>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</si>
  <si>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</si>
  <si>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</si>
  <si>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</si>
  <si>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</si>
  <si>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</si>
  <si>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</si>
  <si>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</si>
  <si>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</si>
  <si>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</si>
  <si>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</si>
  <si>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</si>
  <si>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</si>
  <si>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</si>
  <si>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</si>
  <si>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</si>
  <si>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</si>
  <si>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</si>
  <si>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</si>
  <si>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</si>
  <si>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</si>
  <si>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</si>
  <si>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</si>
  <si>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</si>
  <si>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</si>
  <si>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</si>
  <si>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</si>
  <si>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</si>
  <si>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</si>
  <si>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</si>
  <si>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</si>
  <si>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</si>
  <si>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</si>
  <si>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</si>
  <si>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</si>
  <si>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</si>
  <si>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</si>
  <si>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</si>
  <si>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</si>
  <si>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</si>
  <si>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</si>
  <si>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</si>
  <si>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</si>
  <si>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</si>
  <si>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</si>
  <si>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</si>
  <si>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</si>
  <si>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</si>
  <si>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</si>
  <si>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</si>
  <si>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</si>
  <si>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</si>
  <si>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</si>
  <si>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</si>
  <si>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</si>
  <si>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</si>
  <si>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</si>
  <si>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</si>
  <si>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</si>
  <si>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</si>
  <si>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</si>
  <si>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</si>
  <si>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</si>
  <si>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</si>
  <si>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</si>
  <si>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</si>
  <si>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</si>
  <si>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</si>
  <si>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</si>
  <si>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</si>
  <si>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</si>
  <si>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</si>
  <si>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</si>
  <si>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</si>
  <si>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</si>
  <si>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</si>
  <si>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</si>
  <si>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</si>
  <si>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</si>
  <si>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</si>
  <si>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</si>
  <si>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</si>
  <si>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</si>
  <si>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</si>
  <si>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</si>
  <si>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</si>
  <si>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</si>
  <si>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</si>
  <si>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</si>
  <si>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</si>
  <si>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</si>
  <si>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</si>
  <si>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</si>
  <si>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</si>
  <si>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</si>
  <si>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</si>
  <si>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</si>
  <si>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</si>
  <si>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</si>
  <si>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</si>
  <si>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</si>
  <si>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</si>
  <si>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</si>
  <si>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</si>
  <si>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</si>
  <si>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</si>
  <si>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</si>
  <si>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</si>
  <si>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</si>
  <si>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</si>
  <si>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</si>
  <si>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</si>
  <si>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</si>
  <si>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</si>
  <si>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</si>
  <si>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</si>
  <si>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</si>
  <si>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</si>
  <si>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</si>
  <si>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</si>
  <si>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</si>
  <si>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</si>
  <si>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</si>
  <si>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</si>
  <si>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</si>
  <si>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</si>
  <si>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</si>
  <si>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</si>
  <si>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</si>
  <si>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</si>
  <si>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</si>
  <si>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</si>
  <si>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</si>
  <si>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</si>
  <si>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</si>
  <si>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</si>
  <si>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</si>
  <si>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</si>
  <si>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</si>
  <si>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</si>
  <si>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</si>
  <si>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</si>
  <si>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</si>
  <si>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</si>
  <si>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</si>
  <si>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</si>
  <si>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</si>
  <si>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</si>
  <si>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</si>
  <si>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</si>
  <si>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</si>
  <si>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</si>
  <si>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</si>
  <si>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</si>
  <si>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</si>
  <si>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</si>
  <si>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</si>
  <si>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</si>
  <si>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</si>
  <si>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</si>
  <si>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</si>
  <si>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</si>
  <si>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</si>
  <si>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</si>
  <si>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</si>
  <si>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</si>
  <si>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</si>
  <si>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</si>
  <si>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</si>
  <si>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</si>
  <si>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</si>
  <si>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</si>
  <si>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</si>
  <si>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</si>
  <si>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</si>
  <si>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</si>
  <si>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</si>
  <si>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</si>
  <si>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</si>
  <si>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</si>
  <si>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</si>
  <si>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</si>
  <si>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</si>
  <si>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</si>
  <si>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</si>
  <si>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</si>
  <si>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</si>
  <si>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</si>
  <si>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</si>
  <si>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</si>
  <si>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</si>
  <si>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</si>
  <si>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</si>
  <si>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</si>
  <si>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</si>
  <si>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</si>
  <si>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</si>
  <si>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</si>
  <si>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</si>
  <si>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</si>
  <si>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</si>
  <si>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</si>
  <si>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</si>
  <si>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</si>
  <si>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</si>
  <si>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</si>
  <si>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</si>
  <si>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</si>
  <si>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</si>
  <si>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</si>
  <si>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</si>
  <si>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</si>
  <si>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</si>
  <si>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</si>
  <si>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</si>
  <si>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</si>
  <si>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</si>
  <si>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</si>
  <si>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</si>
  <si>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</si>
  <si>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</si>
  <si>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</si>
  <si>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</si>
  <si>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</si>
  <si>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</si>
  <si>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</si>
  <si>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</si>
  <si>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</si>
  <si>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</si>
  <si>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</si>
  <si>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</si>
  <si>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</si>
  <si>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</si>
  <si>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</si>
  <si>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</si>
  <si>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</si>
  <si>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</si>
  <si>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</si>
  <si>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</si>
  <si>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</si>
  <si>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</si>
  <si>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</si>
  <si>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</si>
  <si>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</si>
  <si>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</si>
  <si>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</si>
  <si>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</si>
  <si>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</si>
  <si>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</si>
  <si>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</si>
  <si>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</si>
  <si>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</si>
  <si>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</si>
  <si>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</si>
  <si>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</si>
  <si>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</si>
  <si>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</si>
  <si>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</si>
  <si>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</si>
  <si>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</si>
  <si>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</si>
  <si>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</si>
  <si>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</si>
  <si>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</si>
  <si>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</si>
  <si>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</si>
  <si>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</si>
  <si>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</si>
  <si>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</si>
  <si>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</si>
  <si>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</si>
  <si>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</si>
  <si>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</si>
  <si>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</si>
  <si>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</si>
  <si>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</si>
  <si>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</si>
  <si>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</si>
  <si>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</si>
  <si>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</si>
  <si>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</si>
  <si>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</si>
  <si>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</si>
  <si>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</si>
  <si>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</si>
  <si>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</si>
  <si>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</si>
  <si>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</si>
  <si>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</si>
  <si>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</si>
  <si>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</si>
  <si>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</si>
  <si>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</si>
  <si>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</si>
  <si>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</si>
  <si>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</si>
  <si>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</si>
  <si>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</si>
  <si>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</si>
  <si>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</si>
  <si>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</si>
  <si>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</si>
  <si>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</si>
  <si>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</si>
  <si>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</si>
  <si>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</si>
  <si>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</si>
  <si>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</si>
  <si>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</si>
  <si>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</si>
  <si>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</si>
  <si>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</si>
  <si>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</si>
  <si>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</si>
  <si>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</si>
  <si>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</si>
  <si>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</si>
  <si>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</si>
  <si>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</si>
  <si>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</si>
  <si>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</si>
  <si>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</si>
  <si>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</si>
  <si>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</si>
  <si>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</si>
  <si>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</si>
  <si>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</si>
  <si>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</si>
  <si>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</si>
  <si>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</si>
  <si>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</si>
  <si>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</si>
  <si>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</si>
  <si>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</si>
  <si>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</si>
  <si>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</si>
  <si>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</si>
  <si>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</si>
  <si>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</si>
  <si>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</si>
  <si>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</si>
  <si>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</si>
  <si>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</si>
  <si>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</si>
  <si>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</si>
  <si>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</si>
  <si>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</si>
  <si>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</si>
  <si>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</si>
  <si>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</si>
  <si>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</si>
  <si>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</si>
  <si>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</si>
  <si>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</si>
  <si>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</si>
  <si>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</si>
  <si>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</si>
  <si>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</si>
  <si>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</si>
  <si>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</si>
  <si>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</si>
  <si>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</si>
  <si>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</si>
  <si>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</si>
  <si>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</si>
  <si>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</si>
  <si>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</si>
  <si>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</si>
  <si>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</si>
  <si>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</si>
  <si>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</si>
  <si>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</si>
  <si>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</si>
  <si>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</si>
  <si>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</si>
  <si>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</si>
  <si>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</si>
  <si>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</si>
  <si>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</si>
  <si>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</si>
  <si>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</si>
  <si>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</si>
  <si>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</si>
  <si>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</si>
  <si>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</si>
  <si>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</si>
  <si>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</si>
  <si>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</si>
  <si>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</si>
  <si>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</si>
  <si>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</si>
  <si>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</si>
  <si>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</si>
  <si>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</si>
  <si>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</si>
  <si>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</si>
  <si>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</si>
  <si>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</si>
  <si>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</si>
  <si>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</si>
  <si>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</si>
  <si>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</si>
  <si>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</si>
  <si>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</si>
  <si>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</si>
  <si>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</si>
  <si>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</si>
  <si>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</si>
  <si>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</si>
  <si>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</si>
  <si>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</si>
  <si>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</si>
  <si>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</si>
  <si>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</si>
  <si>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</si>
  <si>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</si>
  <si>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</si>
  <si>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</si>
  <si>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</si>
  <si>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</si>
  <si>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</si>
  <si>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</si>
  <si>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</si>
  <si>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</si>
  <si>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</si>
  <si>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</si>
  <si>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</si>
  <si>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</si>
  <si>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</si>
  <si>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</si>
  <si>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</si>
  <si>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</si>
  <si>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</si>
  <si>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</si>
  <si>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</si>
  <si>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</si>
  <si>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</si>
  <si>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</si>
  <si>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</si>
  <si>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</si>
  <si>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</si>
  <si>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</si>
  <si>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</si>
  <si>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</si>
  <si>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</si>
  <si>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</si>
  <si>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</si>
  <si>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</si>
  <si>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</si>
  <si>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</si>
  <si>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</si>
  <si>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</si>
  <si>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</si>
  <si>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</si>
  <si>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</si>
  <si>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</si>
  <si>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</si>
  <si>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</si>
  <si>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</si>
  <si>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</si>
  <si>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</si>
  <si>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</si>
  <si>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</si>
  <si>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</si>
  <si>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</si>
  <si>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</si>
  <si>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</si>
  <si>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</si>
  <si>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</si>
  <si>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</si>
  <si>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</si>
  <si>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</si>
  <si>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</si>
  <si>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</si>
  <si>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</si>
  <si>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</si>
  <si>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</si>
  <si>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</si>
  <si>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</si>
  <si>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</si>
  <si>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</si>
  <si>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</si>
  <si>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</si>
  <si>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</si>
  <si>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</si>
  <si>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</si>
  <si>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</si>
  <si>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</si>
  <si>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</si>
  <si>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</si>
  <si>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</si>
  <si>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</si>
  <si>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</si>
  <si>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</si>
  <si>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</si>
  <si>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</si>
  <si>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</si>
  <si>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</si>
  <si>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</si>
  <si>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</si>
  <si>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</si>
  <si>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</si>
  <si>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</si>
  <si>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</si>
  <si>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</si>
  <si>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</si>
  <si>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</si>
  <si>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</si>
  <si>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</si>
  <si>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</si>
  <si>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</si>
  <si>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</si>
  <si>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</si>
  <si>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</si>
  <si>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</si>
  <si>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</si>
  <si>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</si>
  <si>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</si>
  <si>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</si>
  <si>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</si>
  <si>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</si>
  <si>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</si>
  <si>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</si>
  <si>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</si>
  <si>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</si>
  <si>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</si>
  <si>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</si>
  <si>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</si>
  <si>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</si>
  <si>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</si>
  <si>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</si>
  <si>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</si>
  <si>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</si>
  <si>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</si>
  <si>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</si>
  <si>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</si>
  <si>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</si>
  <si>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</si>
  <si>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</si>
  <si>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</si>
  <si>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</si>
  <si>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</si>
  <si>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</si>
  <si>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</si>
  <si>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</si>
  <si>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</si>
  <si>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</si>
  <si>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</si>
  <si>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</si>
  <si>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</si>
  <si>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</si>
  <si>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</si>
  <si>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</si>
  <si>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</si>
  <si>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</si>
  <si>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</si>
  <si>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</si>
  <si>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</si>
  <si>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</si>
  <si>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</si>
  <si>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</si>
  <si>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</si>
  <si>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</si>
  <si>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</si>
  <si>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</si>
  <si>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</si>
  <si>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</si>
  <si>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</si>
  <si>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</si>
  <si>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</si>
  <si>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</si>
  <si>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</si>
  <si>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</si>
  <si>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</si>
  <si>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</si>
  <si>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</si>
  <si>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</si>
  <si>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</si>
  <si>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</si>
  <si>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</si>
  <si>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</si>
  <si>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</si>
  <si>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</si>
  <si>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</si>
  <si>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</si>
  <si>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</si>
  <si>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</si>
  <si>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</si>
  <si>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</si>
  <si>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</si>
  <si>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</si>
  <si>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</si>
  <si>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</si>
  <si>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</si>
  <si>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</si>
  <si>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</si>
  <si>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</si>
  <si>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</si>
  <si>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</si>
  <si>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</si>
  <si>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</si>
  <si>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</si>
  <si>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</si>
  <si>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</si>
  <si>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</si>
  <si>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</si>
  <si>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</si>
  <si>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</si>
  <si>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</si>
  <si>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</si>
  <si>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</si>
  <si>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</si>
  <si>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</si>
  <si>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</si>
  <si>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</si>
  <si>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</si>
  <si>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</si>
  <si>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</si>
  <si>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</si>
  <si>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</si>
  <si>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</si>
  <si>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</si>
  <si>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</si>
  <si>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</si>
  <si>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</si>
  <si>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</si>
  <si>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</si>
  <si>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</si>
  <si>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</si>
  <si>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</si>
  <si>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</si>
  <si>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</si>
  <si>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</si>
  <si>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</si>
  <si>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</si>
  <si>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</si>
  <si>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</si>
  <si>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</si>
  <si>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</si>
  <si>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</si>
  <si>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</si>
  <si>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</si>
  <si>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</si>
  <si>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</si>
  <si>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</si>
  <si>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</si>
  <si>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</si>
  <si>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</si>
  <si>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</si>
  <si>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</si>
  <si>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</si>
  <si>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</si>
  <si>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</si>
  <si>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</si>
  <si>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</si>
  <si>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</si>
  <si>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</si>
  <si>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</si>
  <si>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</si>
  <si>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</si>
  <si>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</si>
  <si>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</si>
  <si>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</si>
  <si>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</si>
  <si>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</si>
  <si>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</si>
  <si>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</si>
  <si>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</si>
  <si>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</si>
  <si>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</si>
  <si>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</si>
  <si>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</si>
  <si>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</si>
  <si>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</si>
  <si>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</si>
  <si>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</si>
  <si>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</si>
  <si>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</si>
  <si>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</si>
  <si>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</si>
  <si>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</si>
  <si>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</si>
  <si>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</si>
  <si>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</si>
  <si>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</si>
  <si>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</si>
  <si>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</si>
  <si>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</si>
  <si>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</si>
  <si>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</si>
  <si>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</si>
  <si>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</si>
  <si>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</si>
  <si>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</si>
  <si>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</si>
  <si>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</si>
  <si>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</si>
  <si>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</si>
  <si>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</si>
  <si>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</si>
  <si>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</si>
  <si>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</si>
  <si>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</si>
  <si>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</si>
  <si>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</si>
  <si>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</si>
  <si>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</si>
  <si>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</si>
  <si>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</si>
  <si>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</si>
  <si>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</si>
  <si>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</si>
  <si>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</si>
  <si>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</si>
  <si>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</si>
  <si>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</si>
  <si>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</si>
  <si>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</si>
  <si>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</si>
  <si>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</si>
  <si>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</si>
  <si>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</si>
  <si>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</si>
  <si>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</si>
  <si>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</si>
  <si>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</si>
  <si>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</si>
  <si>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</si>
  <si>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</si>
  <si>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</si>
  <si>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</si>
  <si>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</si>
  <si>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</si>
  <si>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</si>
  <si>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</si>
  <si>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</si>
  <si>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</si>
  <si>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</si>
  <si>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</si>
  <si>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</si>
  <si>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</si>
  <si>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</si>
  <si>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</si>
  <si>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</si>
  <si>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</si>
  <si>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</si>
  <si>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</si>
  <si>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</si>
  <si>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</si>
  <si>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</si>
  <si>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</si>
  <si>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</si>
  <si>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</si>
  <si>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</si>
  <si>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</si>
  <si>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</si>
  <si>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</si>
  <si>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</si>
  <si>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</si>
  <si>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</si>
  <si>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</si>
  <si>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</si>
  <si>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</si>
  <si>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</si>
  <si>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</si>
  <si>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</si>
  <si>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</si>
  <si>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</si>
  <si>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</si>
  <si>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</si>
  <si>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</si>
  <si>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</si>
  <si>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</si>
  <si>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</si>
  <si>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</si>
  <si>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</si>
  <si>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</si>
  <si>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</si>
  <si>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</si>
  <si>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</si>
  <si>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</si>
  <si>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</si>
  <si>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</si>
  <si>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</si>
  <si>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</si>
  <si>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</si>
  <si>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</si>
  <si>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</si>
  <si>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</si>
  <si>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</si>
  <si>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</si>
  <si>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</si>
  <si>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</si>
  <si>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</si>
  <si>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</si>
  <si>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</si>
  <si>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</si>
  <si>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</si>
  <si>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</si>
  <si>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</si>
  <si>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</si>
  <si>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</si>
  <si>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</si>
  <si>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</si>
  <si>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</si>
  <si>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</si>
  <si>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</si>
  <si>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</si>
  <si>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</si>
  <si>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</si>
  <si>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</si>
  <si>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</si>
  <si>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</si>
  <si>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</si>
  <si>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</si>
  <si>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</si>
  <si>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</si>
  <si>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</si>
  <si>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</si>
  <si>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</si>
  <si>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</si>
  <si>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</si>
  <si>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</si>
  <si>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</si>
  <si>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</si>
  <si>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</si>
  <si>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</si>
  <si>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</si>
  <si>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</si>
  <si>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</si>
  <si>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</si>
  <si>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</si>
  <si>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</si>
  <si>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</si>
  <si>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</si>
  <si>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</si>
  <si>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</si>
  <si>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</si>
  <si>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</si>
  <si>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</si>
  <si>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</si>
  <si>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</si>
  <si>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</si>
  <si>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</si>
  <si>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</si>
  <si>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</si>
  <si>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</si>
  <si>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</si>
  <si>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</si>
  <si>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</si>
  <si>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</si>
  <si>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</si>
  <si>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</si>
  <si>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</si>
  <si>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</si>
  <si>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</si>
  <si>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</si>
  <si>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</si>
  <si>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</si>
  <si>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</si>
  <si>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</si>
  <si>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</si>
  <si>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</si>
  <si>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</si>
  <si>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</si>
  <si>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</si>
  <si>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</si>
  <si>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</si>
  <si>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</si>
  <si>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</si>
  <si>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</si>
  <si>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</si>
  <si>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</si>
  <si>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</si>
  <si>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</si>
  <si>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</si>
  <si>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</si>
  <si>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</si>
  <si>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</si>
  <si>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</si>
  <si>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</si>
  <si>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</si>
  <si>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</si>
  <si>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</si>
  <si>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</si>
  <si>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</si>
  <si>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</si>
  <si>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</si>
  <si>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</si>
  <si>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</si>
  <si>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</si>
  <si>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</si>
  <si>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</si>
  <si>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</si>
  <si>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</si>
  <si>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</si>
  <si>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</si>
  <si>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</si>
  <si>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</si>
  <si>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</si>
  <si>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</si>
  <si>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</si>
  <si>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</si>
  <si>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</si>
  <si>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</si>
  <si>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</si>
  <si>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</si>
  <si>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</si>
  <si>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</si>
  <si>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</si>
  <si>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</si>
  <si>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</si>
  <si>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</si>
  <si>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</si>
  <si>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</si>
  <si>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</si>
  <si>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</si>
  <si>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</si>
  <si>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</si>
  <si>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</si>
  <si>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</si>
  <si>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</si>
  <si>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</si>
  <si>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</si>
  <si>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</si>
  <si>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</si>
  <si>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</si>
  <si>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</si>
  <si>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</si>
  <si>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</si>
  <si>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</si>
  <si>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</si>
  <si>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</si>
  <si>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</si>
  <si>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</si>
  <si>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</si>
  <si>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</si>
  <si>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</si>
  <si>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</si>
  <si>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</si>
  <si>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</si>
  <si>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</si>
  <si>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</si>
  <si>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</si>
  <si>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</si>
  <si>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</si>
  <si>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</si>
  <si>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</si>
  <si>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</si>
  <si>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</si>
  <si>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</si>
  <si>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</si>
  <si>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</si>
  <si>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</si>
  <si>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</si>
  <si>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</si>
  <si>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</si>
  <si>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</si>
  <si>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</si>
  <si>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</si>
  <si>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</si>
  <si>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</si>
  <si>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</si>
  <si>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</si>
  <si>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</si>
  <si>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</si>
  <si>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</si>
  <si>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</si>
  <si>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</si>
  <si>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</si>
  <si>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</si>
  <si>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</si>
  <si>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</si>
  <si>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</si>
  <si>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</si>
  <si>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</si>
  <si>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</si>
  <si>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</si>
  <si>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</si>
  <si>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</si>
  <si>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</si>
  <si>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</si>
  <si>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</si>
  <si>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</si>
  <si>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</si>
  <si>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</si>
  <si>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</si>
  <si>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</si>
  <si>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</si>
  <si>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</si>
  <si>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</si>
  <si>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</si>
  <si>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</si>
  <si>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</si>
  <si>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</si>
  <si>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</si>
  <si>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</si>
  <si>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</si>
  <si>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</si>
  <si>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</si>
  <si>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</si>
  <si>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</si>
  <si>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</si>
  <si>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</si>
  <si>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</si>
  <si>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</si>
  <si>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</si>
  <si>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</si>
  <si>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</si>
  <si>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</si>
  <si>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</si>
  <si>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</si>
  <si>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</si>
  <si>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</si>
  <si>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</si>
  <si>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</si>
  <si>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</si>
  <si>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</si>
  <si>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</si>
  <si>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</si>
  <si>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</si>
  <si>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</si>
  <si>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</si>
  <si>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</si>
  <si>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</si>
  <si>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</si>
  <si>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</si>
  <si>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</si>
  <si>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</si>
  <si>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</si>
  <si>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</si>
  <si>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</si>
  <si>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</si>
  <si>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</si>
  <si>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</si>
  <si>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</si>
  <si>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</si>
  <si>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</si>
  <si>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</si>
  <si>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</si>
  <si>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</si>
  <si>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</si>
  <si>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</si>
  <si>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</si>
  <si>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</si>
  <si>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</si>
  <si>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</si>
  <si>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</si>
  <si>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</si>
  <si>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</si>
  <si>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</si>
  <si>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</si>
  <si>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</si>
  <si>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</si>
  <si>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</si>
  <si>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</si>
  <si>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</si>
  <si>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</si>
  <si>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</si>
  <si>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</si>
  <si>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</si>
  <si>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</si>
  <si>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</si>
  <si>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</si>
  <si>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</si>
  <si>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</si>
  <si>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</si>
  <si>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</si>
  <si>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</si>
  <si>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</si>
  <si>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</si>
  <si>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</si>
  <si>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</si>
  <si>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</si>
  <si>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</si>
  <si>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</si>
  <si>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</si>
  <si>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</si>
  <si>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</si>
  <si>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</si>
  <si>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</si>
  <si>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</si>
  <si>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</si>
  <si>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</si>
  <si>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</si>
  <si>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</si>
  <si>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</si>
  <si>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</si>
  <si>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</si>
  <si>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</si>
  <si>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</si>
  <si>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</si>
  <si>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</si>
  <si>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</si>
  <si>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</si>
  <si>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</si>
  <si>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</si>
  <si>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</si>
  <si>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</si>
  <si>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</si>
  <si>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</si>
  <si>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</si>
  <si>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</si>
  <si>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</si>
  <si>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</si>
  <si>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</si>
  <si>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</si>
  <si>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</si>
  <si>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</si>
  <si>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</si>
  <si>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</si>
  <si>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</si>
  <si>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</si>
  <si>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</si>
  <si>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</si>
  <si>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</si>
  <si>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</si>
  <si>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</si>
  <si>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</si>
  <si>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</si>
  <si>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</si>
  <si>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</si>
  <si>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</si>
  <si>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</si>
  <si>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</si>
  <si>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</si>
  <si>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</si>
  <si>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</si>
  <si>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</si>
  <si>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</si>
  <si>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</si>
  <si>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</si>
  <si>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</si>
  <si>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</si>
  <si>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</si>
  <si>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</si>
  <si>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</si>
  <si>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</si>
  <si>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</si>
  <si>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</si>
  <si>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</si>
  <si>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</si>
  <si>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</si>
  <si>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</si>
  <si>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</si>
  <si>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</si>
  <si>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</si>
  <si>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</si>
  <si>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</si>
  <si>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</si>
  <si>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</si>
  <si>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</si>
  <si>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</si>
  <si>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</si>
  <si>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</si>
  <si>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</si>
  <si>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</si>
  <si>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</si>
  <si>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</si>
  <si>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</si>
  <si>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</si>
  <si>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</si>
  <si>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</si>
  <si>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</si>
  <si>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</si>
  <si>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</si>
  <si>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</si>
  <si>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</si>
  <si>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</si>
  <si>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</si>
  <si>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</si>
  <si>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</si>
  <si>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</si>
  <si>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</si>
  <si>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</si>
  <si>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</si>
  <si>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</si>
  <si>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</si>
  <si>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</si>
  <si>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</si>
  <si>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</si>
  <si>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</si>
  <si>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</si>
  <si>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</si>
  <si>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</si>
  <si>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</si>
  <si>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</si>
  <si>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</si>
  <si>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</si>
  <si>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</si>
  <si>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</si>
  <si>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</si>
  <si>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</si>
  <si>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</si>
  <si>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</si>
  <si>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</si>
  <si>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</si>
  <si>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</si>
  <si>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</si>
  <si>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</si>
  <si>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</si>
  <si>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</si>
  <si>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</si>
  <si>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</si>
  <si>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</si>
  <si>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</si>
  <si>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</si>
  <si>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</si>
  <si>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</si>
  <si>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</si>
  <si>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</si>
  <si>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</si>
  <si>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</si>
  <si>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</si>
  <si>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</si>
  <si>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</si>
  <si>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</si>
  <si>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</si>
  <si>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</si>
  <si>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</si>
  <si>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</si>
  <si>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</si>
  <si>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</si>
  <si>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</si>
  <si>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</si>
  <si>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</si>
  <si>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</si>
  <si>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</si>
  <si>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</si>
  <si>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</si>
  <si>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</si>
  <si>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</si>
  <si>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</si>
  <si>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</si>
  <si>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</si>
  <si>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</si>
  <si>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</si>
  <si>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</si>
  <si>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</si>
  <si>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</si>
  <si>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</si>
  <si>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</si>
  <si>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</si>
  <si>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</si>
  <si>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</si>
  <si>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</si>
  <si>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</si>
  <si>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</si>
  <si>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</si>
  <si>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</si>
  <si>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</si>
  <si>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</si>
  <si>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</si>
  <si>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</si>
  <si>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</si>
  <si>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</si>
  <si>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</si>
  <si>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</si>
  <si>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</si>
  <si>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</si>
  <si>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</si>
  <si>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</si>
  <si>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</si>
  <si>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</si>
  <si>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</si>
  <si>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</si>
  <si>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</si>
  <si>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</si>
  <si>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</si>
  <si>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</si>
  <si>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</si>
  <si>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</si>
  <si>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</si>
  <si>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</si>
  <si>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</si>
  <si>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</si>
  <si>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</si>
  <si>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</si>
  <si>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</si>
  <si>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</si>
  <si>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</si>
  <si>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</si>
  <si>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</si>
  <si>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</si>
  <si>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</si>
  <si>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</si>
  <si>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</si>
  <si>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</si>
  <si>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</si>
  <si>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</si>
  <si>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</si>
  <si>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</si>
  <si>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</si>
  <si>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</si>
  <si>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</si>
  <si>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</si>
  <si>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</si>
  <si>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</si>
  <si>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</si>
  <si>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</si>
  <si>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</si>
  <si>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</si>
  <si>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</si>
  <si>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</si>
  <si>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</si>
  <si>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</si>
  <si>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</si>
  <si>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</si>
  <si>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</si>
  <si>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</si>
  <si>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</si>
  <si>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</si>
  <si>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</si>
  <si>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</si>
  <si>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</si>
  <si>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</si>
  <si>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</si>
  <si>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</si>
  <si>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</si>
  <si>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</si>
  <si>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</si>
  <si>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</si>
  <si>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</si>
  <si>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</si>
  <si>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</si>
  <si>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</si>
  <si>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</si>
  <si>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</si>
  <si>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</si>
  <si>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</si>
  <si>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</si>
  <si>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</si>
  <si>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</si>
  <si>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</si>
  <si>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</si>
  <si>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</si>
  <si>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</si>
  <si>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</si>
  <si>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</si>
  <si>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</si>
  <si>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</si>
  <si>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</si>
  <si>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</si>
  <si>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</si>
  <si>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</si>
  <si>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</si>
  <si>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</si>
  <si>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</si>
  <si>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</si>
  <si>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</si>
  <si>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</si>
  <si>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</si>
  <si>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</si>
  <si>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</si>
  <si>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</si>
  <si>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</si>
  <si>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</si>
  <si>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</si>
  <si>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</si>
  <si>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</si>
  <si>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</si>
  <si>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</si>
  <si>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</si>
  <si>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</si>
  <si>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</si>
  <si>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</si>
  <si>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</si>
  <si>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</si>
  <si>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</si>
  <si>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</si>
  <si>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</si>
  <si>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</si>
  <si>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</si>
  <si>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</si>
  <si>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</si>
  <si>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</si>
  <si>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</si>
  <si>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</si>
  <si>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</si>
  <si>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</si>
  <si>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</si>
  <si>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</si>
  <si>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</si>
  <si>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</si>
  <si>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</si>
  <si>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</si>
  <si>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</si>
  <si>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</si>
  <si>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</si>
  <si>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</si>
  <si>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</si>
  <si>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</si>
  <si>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</si>
  <si>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</si>
  <si>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</si>
  <si>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</si>
  <si>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</si>
  <si>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</si>
  <si>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</si>
  <si>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</si>
  <si>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</si>
  <si>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</si>
  <si>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</si>
  <si>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</si>
  <si>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</si>
  <si>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</si>
  <si>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</si>
  <si>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</si>
  <si>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</si>
  <si>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</si>
  <si>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</si>
  <si>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</si>
  <si>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</si>
  <si>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</si>
  <si>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</si>
  <si>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</si>
  <si>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</si>
  <si>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</si>
  <si>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</si>
  <si>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</si>
  <si>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</si>
  <si>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</si>
  <si>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</si>
  <si>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</si>
  <si>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</si>
  <si>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</si>
  <si>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</si>
  <si>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</si>
  <si>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</si>
  <si>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</si>
  <si>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</si>
  <si>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</si>
  <si>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</si>
  <si>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</si>
  <si>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</si>
  <si>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</si>
  <si>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</si>
  <si>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</si>
  <si>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</si>
  <si>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</si>
  <si>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</si>
  <si>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</si>
  <si>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</si>
  <si>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</si>
  <si>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</si>
  <si>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</si>
  <si>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</si>
  <si>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</si>
  <si>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</si>
  <si>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</si>
  <si>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</si>
  <si>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</si>
  <si>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</si>
  <si>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</si>
  <si>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</si>
  <si>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</si>
  <si>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</si>
  <si>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</si>
  <si>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</si>
  <si>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</si>
  <si>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</si>
  <si>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</si>
  <si>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</si>
  <si>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</si>
  <si>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</si>
  <si>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</si>
  <si>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</si>
  <si>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</si>
  <si>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</si>
  <si>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</si>
  <si>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</si>
  <si>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</si>
  <si>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</si>
  <si>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</si>
  <si>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</si>
  <si>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</si>
  <si>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</si>
  <si>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</si>
  <si>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</si>
  <si>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</si>
  <si>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</si>
  <si>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</si>
  <si>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</si>
  <si>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</si>
  <si>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</si>
  <si>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</si>
  <si>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</si>
  <si>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</si>
  <si>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</si>
  <si>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</si>
  <si>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</si>
  <si>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</si>
  <si>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</si>
  <si>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</si>
  <si>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</si>
  <si>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</si>
  <si>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</si>
  <si>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</si>
  <si>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</si>
  <si>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</si>
  <si>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</si>
  <si>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</si>
  <si>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</si>
  <si>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</si>
  <si>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</si>
  <si>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</si>
  <si>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</si>
  <si>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</si>
  <si>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</si>
  <si>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</si>
  <si>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</si>
  <si>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</si>
  <si>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</si>
  <si>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</si>
  <si>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</si>
  <si>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</si>
  <si>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</si>
  <si>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</si>
  <si>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</si>
  <si>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</si>
  <si>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</si>
  <si>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</si>
  <si>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</si>
  <si>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</si>
  <si>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</si>
  <si>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</si>
  <si>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</si>
  <si>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</si>
  <si>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</si>
  <si>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</si>
  <si>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</si>
  <si>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</si>
  <si>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</si>
  <si>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</si>
  <si>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</si>
  <si>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</si>
  <si>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</si>
  <si>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</si>
  <si>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</si>
  <si>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</si>
  <si>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</si>
  <si>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</si>
  <si>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</si>
  <si>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</si>
  <si>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</si>
  <si>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</si>
  <si>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</si>
  <si>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</si>
  <si>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</si>
  <si>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</si>
  <si>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</si>
  <si>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</si>
  <si>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</si>
  <si>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</si>
  <si>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</si>
  <si>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</si>
  <si>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</si>
  <si>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</si>
  <si>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</si>
  <si>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</si>
  <si>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</si>
  <si>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</si>
  <si>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</si>
  <si>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</si>
  <si>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</si>
  <si>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</si>
  <si>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</si>
  <si>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</si>
  <si>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</si>
  <si>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</si>
  <si>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</si>
  <si>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</si>
  <si>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</si>
  <si>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</si>
  <si>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</si>
  <si>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</si>
  <si>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</si>
  <si>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</si>
  <si>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</si>
  <si>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</si>
  <si>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</si>
  <si>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</si>
  <si>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</si>
  <si>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</si>
  <si>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</si>
  <si>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</si>
  <si>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</si>
  <si>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</si>
  <si>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</si>
  <si>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</si>
  <si>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</si>
  <si>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</si>
  <si>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</si>
  <si>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</si>
  <si>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</si>
  <si>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</si>
  <si>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</si>
  <si>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</si>
  <si>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</si>
  <si>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</si>
  <si>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</si>
  <si>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</si>
  <si>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</si>
  <si>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</si>
  <si>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</si>
  <si>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</si>
  <si>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</si>
  <si>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</si>
  <si>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</si>
  <si>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</si>
  <si>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</si>
  <si>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</si>
  <si>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</si>
  <si>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</si>
  <si>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</si>
  <si>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</si>
  <si>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</si>
  <si>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</si>
  <si>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</si>
  <si>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</si>
  <si>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</si>
  <si>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</si>
  <si>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</si>
  <si>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</si>
  <si>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</si>
  <si>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</si>
  <si>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</si>
  <si>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</si>
  <si>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</si>
  <si>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</si>
  <si>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</si>
  <si>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</si>
  <si>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</si>
  <si>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</si>
  <si>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</si>
  <si>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</si>
  <si>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</si>
  <si>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</si>
  <si>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</si>
  <si>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</si>
  <si>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</si>
  <si>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</si>
  <si>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</si>
  <si>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</si>
  <si>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</si>
  <si>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</si>
  <si>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</si>
  <si>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</si>
  <si>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</si>
  <si>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</si>
  <si>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</si>
  <si>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</si>
  <si>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</si>
  <si>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</si>
  <si>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</si>
  <si>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</si>
  <si>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</si>
  <si>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</si>
  <si>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</si>
  <si>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</si>
  <si>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</si>
  <si>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</si>
  <si>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</si>
  <si>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</si>
  <si>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</si>
  <si>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</si>
  <si>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</si>
  <si>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</si>
  <si>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</si>
  <si>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</si>
  <si>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</si>
  <si>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</si>
  <si>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</si>
  <si>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</si>
  <si>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</si>
  <si>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</si>
  <si>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</si>
  <si>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</si>
  <si>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</si>
  <si>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</si>
  <si>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</si>
  <si>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</si>
  <si>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</si>
  <si>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</si>
  <si>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</si>
  <si>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</si>
  <si>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</si>
  <si>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</si>
  <si>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</si>
  <si>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</si>
  <si>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</si>
  <si>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</si>
  <si>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</si>
  <si>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</si>
  <si>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</si>
  <si>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</si>
  <si>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</si>
  <si>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</si>
  <si>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</si>
  <si>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</si>
  <si>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</si>
  <si>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</si>
  <si>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</si>
  <si>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</si>
  <si>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</si>
  <si>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</si>
  <si>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</si>
  <si>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</si>
  <si>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</si>
  <si>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</si>
  <si>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</si>
  <si>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</si>
  <si>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</si>
  <si>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</si>
  <si>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</si>
  <si>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</si>
  <si>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</si>
  <si>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</si>
  <si>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</si>
  <si>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</si>
  <si>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</si>
  <si>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</si>
  <si>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</si>
  <si>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</si>
  <si>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</si>
  <si>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</si>
  <si>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</si>
  <si>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</si>
  <si>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</si>
  <si>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</si>
  <si>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</si>
  <si>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</si>
  <si>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</si>
  <si>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</si>
  <si>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</si>
  <si>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</si>
  <si>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</si>
  <si>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</si>
  <si>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</si>
  <si>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</si>
  <si>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</si>
  <si>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</si>
  <si>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</si>
  <si>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</si>
  <si>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</si>
  <si>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</si>
  <si>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</si>
  <si>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</si>
  <si>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</si>
  <si>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</si>
  <si>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</si>
  <si>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</si>
  <si>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</si>
  <si>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</si>
  <si>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</si>
  <si>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</si>
  <si>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</si>
  <si>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</si>
  <si>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</si>
  <si>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</si>
  <si>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</si>
  <si>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</si>
  <si>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</si>
  <si>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</si>
  <si>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</si>
  <si>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</si>
  <si>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</si>
  <si>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</si>
  <si>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</si>
  <si>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</si>
  <si>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</si>
  <si>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</si>
  <si>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</si>
  <si>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</si>
  <si>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</si>
  <si>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</si>
  <si>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</si>
  <si>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</si>
  <si>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</si>
  <si>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</si>
  <si>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</si>
  <si>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</si>
  <si>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</si>
  <si>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</si>
  <si>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</si>
  <si>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</si>
  <si>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</si>
  <si>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</si>
  <si>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</si>
  <si>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</si>
  <si>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</si>
  <si>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</si>
  <si>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</si>
  <si>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</si>
  <si>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</si>
  <si>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</si>
  <si>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</si>
  <si>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</si>
  <si>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</si>
  <si>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</si>
  <si>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</si>
  <si>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</si>
  <si>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</si>
  <si>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</si>
  <si>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</si>
  <si>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</si>
  <si>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</si>
  <si>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</si>
  <si>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</si>
  <si>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</si>
  <si>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</si>
  <si>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</si>
  <si>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</si>
  <si>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</si>
  <si>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</si>
  <si>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</si>
  <si>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</si>
  <si>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</si>
  <si>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</si>
  <si>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</si>
  <si>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</si>
  <si>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</si>
  <si>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</si>
  <si>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</si>
  <si>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</si>
  <si>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</si>
  <si>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</si>
  <si>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</si>
  <si>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</si>
  <si>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</si>
  <si>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</si>
  <si>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</si>
  <si>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</si>
  <si>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</si>
  <si>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</si>
  <si>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</si>
  <si>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</si>
  <si>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</si>
  <si>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</si>
  <si>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</si>
  <si>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</si>
  <si>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</si>
  <si>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</si>
  <si>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</si>
  <si>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</si>
  <si>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</si>
  <si>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</si>
  <si>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</si>
  <si>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</si>
  <si>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</si>
  <si>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</si>
  <si>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</si>
  <si>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</si>
  <si>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</si>
  <si>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</si>
  <si>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</si>
  <si>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</si>
  <si>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</si>
  <si>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</si>
  <si>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</si>
  <si>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</si>
  <si>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</si>
  <si>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</si>
  <si>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</si>
  <si>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</si>
  <si>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</si>
  <si>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</si>
  <si>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</si>
  <si>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</si>
  <si>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</si>
  <si>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</si>
  <si>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</si>
  <si>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</si>
  <si>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</si>
  <si>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</si>
  <si>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</si>
  <si>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</si>
  <si>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</si>
  <si>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</si>
  <si>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</si>
  <si>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</si>
  <si>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</si>
  <si>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</si>
  <si>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</si>
  <si>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</si>
  <si>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</si>
  <si>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</si>
  <si>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</si>
  <si>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</si>
  <si>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</si>
  <si>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</si>
  <si>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</si>
  <si>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</si>
  <si>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</si>
  <si>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</si>
  <si>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</si>
  <si>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</si>
  <si>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</si>
  <si>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</si>
  <si>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</si>
  <si>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</si>
  <si>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</si>
  <si>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</si>
  <si>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</si>
  <si>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</si>
  <si>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</si>
  <si>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</si>
  <si>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</si>
  <si>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</si>
  <si>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</si>
  <si>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</si>
  <si>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</si>
  <si>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</si>
  <si>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</si>
  <si>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</si>
  <si>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</si>
  <si>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</si>
  <si>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</si>
  <si>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</si>
  <si>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</si>
  <si>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</si>
  <si>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</si>
  <si>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</si>
  <si>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</si>
  <si>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</si>
  <si>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</si>
  <si>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</si>
  <si>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</si>
  <si>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</si>
  <si>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</si>
  <si>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</si>
  <si>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</si>
  <si>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</si>
  <si>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</si>
  <si>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</si>
  <si>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</si>
  <si>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</si>
  <si>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</si>
  <si>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</si>
  <si>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</si>
  <si>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</si>
  <si>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</si>
  <si>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</si>
  <si>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</si>
  <si>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</si>
  <si>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</si>
  <si>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</si>
  <si>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</si>
  <si>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</si>
  <si>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</si>
  <si>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</si>
  <si>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</si>
  <si>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</si>
  <si>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</si>
  <si>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</si>
  <si>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</si>
  <si>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</si>
  <si>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</si>
  <si>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</si>
  <si>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</si>
  <si>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</si>
  <si>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</si>
  <si>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</si>
  <si>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</si>
  <si>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</si>
  <si>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</si>
  <si>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</si>
  <si>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</si>
  <si>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</si>
  <si>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</si>
  <si>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</si>
  <si>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</si>
  <si>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</si>
  <si>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</si>
  <si>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</si>
  <si>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</si>
  <si>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</si>
  <si>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</si>
  <si>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</si>
  <si>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</si>
  <si>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</si>
  <si>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</si>
  <si>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</si>
  <si>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</si>
  <si>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</si>
  <si>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</si>
  <si>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</si>
  <si>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</si>
  <si>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</si>
  <si>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</si>
  <si>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</si>
  <si>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</si>
  <si>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</si>
  <si>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</si>
  <si>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</si>
  <si>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</si>
  <si>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</si>
  <si>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</si>
  <si>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</si>
  <si>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</si>
  <si>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</si>
  <si>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</si>
  <si>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</si>
  <si>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</si>
  <si>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</si>
  <si>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</si>
  <si>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</si>
  <si>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</si>
  <si>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</si>
  <si>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</si>
  <si>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</si>
  <si>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</si>
  <si>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</si>
  <si>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</si>
  <si>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</si>
  <si>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</si>
  <si>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</si>
  <si>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</si>
  <si>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</si>
  <si>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</si>
  <si>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</si>
  <si>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</si>
  <si>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</si>
  <si>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</si>
  <si>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</si>
  <si>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</si>
  <si>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</si>
  <si>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</si>
  <si>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</si>
  <si>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</si>
  <si>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</si>
  <si>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</si>
  <si>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</si>
  <si>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</si>
  <si>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</si>
  <si>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</si>
  <si>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</si>
  <si>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</si>
  <si>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</si>
  <si>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</si>
  <si>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</si>
  <si>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</si>
  <si>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</si>
  <si>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</si>
  <si>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</si>
  <si>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</si>
  <si>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</si>
  <si>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</si>
  <si>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</si>
  <si>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</si>
  <si>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</si>
  <si>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</si>
  <si>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</si>
  <si>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</si>
  <si>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</si>
  <si>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</si>
  <si>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</si>
  <si>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</si>
  <si>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</si>
  <si>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</si>
  <si>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</si>
  <si>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</si>
  <si>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</si>
  <si>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</si>
  <si>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</si>
  <si>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</si>
  <si>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</si>
  <si>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</si>
  <si>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</si>
  <si>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</si>
  <si>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</si>
  <si>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</si>
  <si>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</si>
  <si>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</si>
  <si>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</si>
  <si>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</si>
  <si>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</si>
  <si>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</si>
  <si>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</si>
  <si>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</si>
  <si>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</si>
  <si>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</si>
  <si>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</si>
  <si>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</si>
  <si>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</si>
  <si>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</si>
  <si>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</si>
  <si>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</si>
  <si>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</si>
  <si>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</si>
  <si>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</si>
  <si>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</si>
  <si>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</si>
  <si>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</si>
  <si>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</si>
  <si>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</si>
  <si>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</si>
  <si>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</si>
  <si>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</si>
  <si>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</si>
  <si>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</si>
  <si>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</si>
  <si>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</si>
  <si>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</si>
  <si>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</si>
  <si>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</si>
  <si>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</si>
  <si>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</si>
  <si>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</si>
  <si>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</si>
  <si>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</si>
  <si>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</si>
  <si>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</si>
  <si>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</si>
  <si>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</si>
  <si>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</si>
  <si>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</si>
  <si>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</si>
  <si>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</si>
  <si>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</si>
  <si>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</si>
  <si>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</si>
  <si>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</si>
  <si>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</si>
  <si>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</si>
  <si>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</si>
  <si>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</si>
  <si>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</si>
  <si>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</si>
  <si>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</si>
  <si>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</si>
  <si>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</si>
  <si>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</si>
  <si>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</si>
  <si>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</si>
  <si>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</si>
  <si>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</si>
  <si>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</si>
  <si>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</si>
  <si>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</si>
  <si>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</si>
  <si>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</si>
  <si>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</si>
  <si>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</si>
  <si>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</si>
  <si>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</si>
  <si>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</si>
  <si>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</si>
  <si>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</si>
  <si>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</si>
  <si>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</si>
  <si>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</si>
  <si>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</si>
  <si>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</si>
  <si>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</si>
  <si>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</si>
  <si>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</si>
  <si>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</si>
  <si>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</si>
  <si>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</si>
  <si>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</si>
  <si>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</si>
  <si>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</si>
  <si>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</si>
  <si>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</si>
  <si>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</si>
  <si>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</si>
  <si>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</si>
  <si>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</si>
  <si>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</si>
  <si>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</si>
  <si>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</si>
  <si>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</si>
  <si>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</si>
  <si>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</si>
  <si>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</si>
  <si>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</si>
  <si>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</si>
  <si>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</si>
  <si>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</si>
  <si>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</si>
  <si>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</si>
  <si>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</si>
  <si>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</si>
  <si>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</si>
  <si>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</si>
  <si>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</si>
  <si>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</si>
  <si>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</si>
  <si>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</si>
  <si>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</si>
  <si>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</si>
  <si>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</si>
  <si>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</si>
  <si>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</si>
  <si>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</si>
  <si>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</si>
  <si>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</si>
  <si>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</si>
  <si>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</si>
  <si>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</si>
  <si>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</si>
  <si>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</si>
  <si>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</si>
  <si>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</si>
  <si>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</si>
  <si>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</si>
  <si>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</si>
  <si>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</si>
  <si>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</si>
  <si>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</si>
  <si>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</si>
  <si>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</si>
  <si>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</si>
  <si>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</si>
  <si>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</si>
  <si>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</si>
  <si>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</si>
  <si>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</si>
  <si>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</si>
  <si>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</si>
  <si>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</si>
  <si>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</si>
  <si>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</si>
  <si>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</si>
  <si>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</si>
  <si>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</si>
  <si>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</si>
  <si>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</si>
  <si>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</si>
  <si>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</si>
  <si>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</si>
  <si>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</si>
  <si>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</si>
  <si>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</si>
  <si>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</si>
  <si>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</si>
  <si>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</si>
  <si>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</si>
  <si>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</si>
  <si>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</si>
  <si>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</si>
  <si>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</si>
  <si>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</si>
  <si>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</si>
  <si>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</si>
  <si>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</si>
  <si>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</si>
  <si>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</si>
  <si>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</si>
  <si>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</si>
  <si>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</si>
  <si>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</si>
  <si>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</si>
  <si>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</si>
  <si>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</si>
  <si>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</si>
  <si>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</si>
  <si>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</si>
  <si>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</si>
  <si>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</si>
  <si>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</si>
  <si>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</si>
  <si>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</si>
  <si>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</si>
  <si>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</si>
  <si>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</si>
  <si>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</si>
  <si>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</si>
  <si>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</si>
  <si>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</si>
  <si>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</si>
  <si>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</si>
  <si>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</si>
  <si>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</si>
  <si>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</si>
  <si>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</si>
  <si>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</si>
  <si>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</si>
  <si>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</si>
  <si>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</si>
  <si>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</si>
  <si>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</si>
  <si>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</si>
  <si>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</si>
  <si>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</si>
  <si>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</si>
  <si>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</si>
  <si>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</si>
  <si>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</si>
  <si>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</si>
  <si>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</si>
  <si>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</si>
  <si>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</si>
  <si>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</si>
  <si>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</si>
  <si>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</si>
  <si>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</si>
  <si>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</si>
  <si>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</si>
  <si>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</si>
  <si>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</si>
  <si>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</si>
  <si>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</si>
  <si>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</si>
  <si>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</si>
  <si>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</si>
  <si>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</si>
  <si>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</si>
  <si>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</si>
  <si>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</si>
  <si>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</si>
  <si>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</si>
  <si>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</si>
  <si>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</si>
  <si>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</si>
  <si>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</si>
  <si>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</si>
  <si>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</si>
  <si>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</si>
  <si>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</si>
  <si>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</si>
  <si>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</si>
  <si>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</si>
  <si>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</si>
  <si>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</si>
  <si>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</si>
  <si>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</si>
  <si>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</si>
  <si>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</si>
  <si>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</si>
  <si>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</si>
  <si>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</si>
  <si>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</si>
  <si>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</si>
  <si>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</si>
  <si>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</si>
  <si>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</si>
  <si>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</si>
  <si>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</si>
  <si>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</si>
  <si>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</si>
  <si>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</si>
  <si>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</si>
  <si>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</si>
  <si>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</si>
  <si>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</si>
  <si>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</si>
  <si>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</si>
  <si>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</si>
  <si>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</si>
  <si>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</si>
  <si>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</si>
  <si>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</si>
  <si>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</si>
  <si>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</si>
  <si>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</si>
  <si>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</si>
  <si>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</si>
  <si>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</si>
  <si>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</si>
  <si>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</si>
  <si>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</si>
  <si>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</si>
  <si>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</si>
  <si>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</si>
  <si>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</si>
  <si>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</si>
  <si>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</si>
  <si>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</si>
  <si>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</si>
  <si>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</si>
  <si>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</si>
  <si>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</si>
  <si>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</si>
  <si>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</si>
  <si>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</si>
  <si>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</si>
  <si>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</si>
  <si>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</si>
  <si>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</si>
  <si>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</si>
  <si>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</si>
  <si>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</si>
  <si>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</si>
  <si>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</si>
  <si>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</si>
  <si>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</si>
  <si>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</si>
  <si>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</si>
  <si>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</si>
  <si>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</si>
  <si>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</si>
  <si>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</si>
  <si>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</si>
  <si>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</si>
  <si>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</si>
  <si>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</si>
  <si>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</si>
  <si>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</si>
  <si>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</si>
  <si>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</si>
  <si>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</si>
  <si>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</si>
  <si>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</si>
  <si>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</si>
  <si>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</si>
  <si>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</si>
  <si>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</si>
  <si>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</si>
  <si>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</si>
  <si>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</si>
  <si>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</si>
  <si>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</si>
  <si>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</si>
  <si>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</si>
  <si>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</si>
  <si>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</si>
  <si>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</si>
  <si>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</si>
  <si>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</si>
  <si>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</si>
  <si>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</si>
  <si>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</si>
  <si>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</si>
  <si>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</si>
  <si>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</si>
  <si>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</si>
  <si>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</si>
  <si>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</si>
  <si>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</si>
  <si>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</si>
  <si>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</si>
  <si>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</si>
  <si>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</si>
  <si>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</si>
  <si>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</si>
  <si>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</si>
  <si>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</si>
  <si>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</si>
  <si>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</si>
  <si>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</si>
  <si>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</si>
  <si>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</si>
  <si>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</si>
  <si>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</si>
  <si>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</si>
  <si>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</si>
  <si>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</si>
  <si>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</si>
  <si>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</si>
  <si>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</si>
  <si>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</si>
  <si>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</si>
  <si>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</si>
  <si>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</si>
  <si>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</si>
  <si>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</si>
  <si>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</si>
  <si>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</si>
  <si>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</si>
  <si>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</si>
  <si>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</si>
  <si>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</si>
  <si>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</si>
  <si>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</si>
  <si>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</si>
  <si>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</si>
  <si>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</si>
  <si>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</si>
  <si>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</si>
  <si>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</si>
  <si>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</si>
  <si>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</si>
  <si>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</si>
  <si>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</si>
  <si>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</si>
  <si>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</si>
  <si>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</si>
  <si>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</si>
  <si>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</si>
  <si>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</si>
  <si>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</si>
  <si>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</si>
  <si>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</si>
  <si>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</si>
  <si>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</si>
  <si>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</si>
  <si>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</si>
  <si>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</si>
  <si>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</si>
  <si>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</si>
  <si>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</si>
  <si>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</si>
  <si>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</si>
  <si>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</si>
  <si>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</si>
  <si>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</si>
  <si>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</si>
  <si>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</si>
  <si>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</si>
  <si>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</si>
  <si>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</si>
  <si>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</si>
  <si>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</si>
  <si>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</si>
  <si>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</si>
  <si>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</si>
  <si>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</si>
  <si>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</si>
  <si>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</si>
  <si>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</si>
  <si>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</si>
  <si>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</si>
  <si>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</si>
  <si>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</si>
  <si>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</si>
  <si>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</si>
  <si>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</si>
  <si>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</si>
  <si>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</si>
  <si>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</si>
  <si>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</si>
  <si>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</si>
  <si>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</si>
  <si>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</si>
  <si>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</si>
  <si>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</si>
  <si>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</si>
  <si>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</si>
  <si>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</si>
  <si>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</si>
  <si>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</si>
  <si>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</si>
  <si>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</si>
  <si>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</si>
  <si>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</si>
  <si>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</si>
  <si>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</si>
  <si>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</si>
  <si>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</si>
  <si>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</si>
  <si>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</si>
  <si>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</si>
  <si>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</si>
  <si>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</si>
  <si>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</si>
  <si>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</si>
  <si>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</si>
  <si>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</si>
  <si>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</si>
  <si>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</si>
  <si>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</si>
  <si>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</si>
  <si>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</si>
  <si>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</si>
  <si>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</si>
  <si>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</si>
  <si>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</si>
  <si>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</si>
  <si>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</si>
  <si>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</si>
  <si>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</si>
  <si>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</si>
  <si>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</si>
  <si>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</si>
  <si>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</si>
  <si>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</si>
  <si>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</si>
  <si>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</si>
  <si>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</si>
  <si>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</si>
  <si>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</si>
  <si>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</si>
  <si>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</si>
  <si>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</si>
  <si>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</si>
  <si>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</si>
  <si>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</si>
  <si>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</si>
  <si>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</si>
  <si>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</si>
  <si>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</si>
  <si>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</si>
  <si>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</si>
  <si>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</si>
  <si>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</si>
  <si>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</si>
  <si>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</si>
  <si>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</si>
  <si>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</si>
  <si>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</si>
  <si>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</si>
  <si>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</si>
  <si>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</si>
  <si>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</si>
  <si>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</si>
  <si>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</si>
  <si>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</si>
  <si>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</si>
  <si>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</si>
  <si>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</si>
  <si>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</si>
  <si>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</si>
  <si>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</si>
  <si>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</si>
  <si>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</si>
  <si>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</si>
  <si>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</si>
  <si>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</si>
  <si>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</si>
  <si>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</si>
  <si>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</si>
  <si>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</si>
  <si>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</si>
  <si>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</si>
  <si>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</si>
  <si>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</si>
  <si>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</si>
  <si>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</si>
  <si>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</si>
  <si>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</si>
  <si>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</si>
  <si>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</si>
  <si>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</si>
  <si>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</si>
  <si>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</si>
  <si>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</si>
  <si>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</si>
  <si>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</si>
  <si>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</si>
  <si>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</si>
  <si>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</si>
  <si>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</si>
  <si>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</si>
  <si>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</si>
  <si>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</si>
  <si>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</si>
  <si>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</si>
  <si>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</si>
  <si>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</si>
  <si>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</si>
  <si>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</si>
  <si>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</si>
  <si>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</si>
  <si>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</si>
  <si>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</si>
  <si>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</si>
  <si>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</si>
  <si>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</si>
  <si>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</si>
  <si>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</si>
  <si>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</si>
  <si>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</si>
  <si>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</si>
  <si>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</si>
  <si>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</si>
  <si>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</si>
  <si>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</si>
  <si>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</si>
  <si>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</si>
  <si>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</si>
  <si>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</si>
  <si>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</si>
  <si>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</si>
  <si>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</si>
  <si>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</si>
  <si>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</si>
  <si>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</si>
  <si>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</si>
  <si>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</si>
  <si>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</si>
  <si>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</si>
  <si>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</si>
  <si>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</si>
  <si>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</si>
  <si>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</si>
  <si>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</si>
  <si>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</si>
  <si>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</si>
  <si>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</si>
  <si>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</si>
  <si>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</si>
  <si>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</si>
  <si>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</si>
  <si>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</si>
  <si>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</si>
  <si>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</si>
  <si>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</si>
  <si>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</si>
  <si>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</si>
  <si>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</si>
  <si>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</si>
  <si>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</si>
  <si>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</si>
  <si>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</si>
  <si>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</si>
  <si>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</si>
  <si>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</si>
  <si>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</si>
  <si>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</si>
  <si>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</si>
  <si>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</si>
  <si>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</si>
  <si>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</si>
  <si>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</si>
  <si>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</si>
  <si>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</si>
  <si>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</si>
  <si>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</si>
  <si>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</si>
  <si>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</si>
  <si>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</si>
  <si>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</si>
  <si>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</si>
  <si>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</si>
  <si>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</si>
  <si>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</si>
  <si>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</si>
  <si>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</si>
  <si>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</si>
  <si>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</si>
  <si>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</si>
  <si>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</si>
  <si>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</si>
  <si>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</si>
  <si>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</si>
  <si>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</si>
  <si>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</si>
  <si>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</si>
  <si>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</si>
  <si>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</si>
  <si>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</si>
  <si>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</si>
  <si>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</si>
  <si>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</si>
  <si>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</si>
  <si>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</si>
  <si>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</si>
  <si>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</si>
  <si>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</si>
  <si>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</si>
  <si>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</si>
  <si>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</si>
  <si>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</si>
  <si>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</si>
  <si>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</si>
  <si>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</si>
  <si>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</si>
  <si>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</si>
  <si>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</si>
  <si>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</si>
  <si>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</si>
  <si>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</si>
  <si>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</si>
  <si>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</si>
  <si>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</si>
  <si>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</si>
  <si>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</si>
  <si>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</si>
  <si>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</si>
  <si>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</si>
  <si>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</si>
  <si>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</si>
  <si>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</si>
  <si>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</si>
  <si>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</si>
  <si>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</si>
  <si>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</si>
  <si>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</si>
  <si>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</si>
  <si>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</si>
  <si>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</si>
  <si>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</si>
  <si>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</si>
  <si>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</si>
  <si>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</si>
  <si>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</si>
  <si>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</si>
  <si>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</si>
  <si>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</si>
  <si>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</si>
  <si>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</si>
  <si>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</si>
  <si>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</si>
  <si>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</si>
  <si>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</si>
  <si>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</si>
  <si>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</si>
  <si>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</si>
  <si>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</si>
  <si>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</si>
  <si>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</si>
  <si>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</si>
  <si>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</si>
  <si>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</si>
  <si>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</si>
  <si>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</si>
  <si>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</si>
  <si>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</si>
  <si>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</si>
  <si>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</si>
  <si>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</si>
  <si>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</si>
  <si>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</si>
  <si>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</si>
  <si>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</si>
  <si>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</si>
  <si>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</si>
  <si>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</si>
  <si>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</si>
  <si>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</si>
  <si>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</si>
  <si>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</si>
  <si>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</si>
  <si>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</si>
  <si>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</si>
  <si>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</si>
  <si>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</si>
  <si>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</si>
  <si>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</si>
  <si>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</si>
  <si>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</si>
  <si>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</si>
  <si>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</si>
  <si>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</si>
  <si>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</si>
  <si>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</si>
  <si>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</si>
  <si>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</si>
  <si>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</si>
  <si>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</si>
  <si>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</si>
  <si>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</si>
  <si>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</si>
  <si>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</si>
  <si>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</si>
  <si>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</si>
  <si>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</si>
  <si>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</si>
  <si>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</si>
  <si>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</si>
  <si>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</si>
  <si>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</si>
  <si>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</si>
  <si>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</si>
  <si>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</si>
  <si>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</si>
  <si>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</si>
  <si>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</si>
  <si>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</si>
  <si>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</si>
  <si>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</si>
  <si>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</si>
  <si>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</si>
  <si>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</si>
  <si>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</si>
  <si>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</si>
  <si>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</si>
  <si>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</si>
  <si>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</si>
  <si>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</si>
  <si>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</si>
  <si>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</si>
  <si>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</si>
  <si>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</si>
  <si>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</si>
  <si>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</si>
  <si>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</si>
  <si>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</si>
  <si>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</si>
  <si>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</si>
  <si>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</si>
  <si>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</si>
  <si>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</si>
  <si>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</si>
  <si>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</si>
  <si>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</si>
  <si>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</si>
  <si>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</si>
  <si>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</si>
  <si>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</si>
  <si>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</si>
  <si>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</si>
  <si>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</si>
  <si>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</si>
  <si>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</si>
  <si>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</si>
  <si>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</si>
  <si>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</si>
  <si>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</si>
  <si>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</si>
  <si>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</si>
  <si>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</si>
  <si>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</si>
  <si>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</si>
  <si>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</si>
  <si>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</si>
  <si>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</si>
  <si>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</si>
  <si>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</si>
  <si>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</si>
  <si>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</si>
  <si>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</si>
  <si>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</si>
  <si>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</si>
  <si>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</si>
  <si>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</si>
  <si>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</si>
  <si>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</si>
  <si>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</si>
  <si>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</si>
  <si>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</si>
  <si>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</si>
  <si>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</si>
  <si>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</si>
  <si>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</si>
  <si>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</si>
  <si>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</si>
  <si>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</si>
  <si>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</si>
  <si>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</si>
  <si>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</si>
  <si>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</si>
  <si>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</si>
  <si>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</si>
  <si>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</si>
  <si>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</si>
  <si>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</si>
  <si>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</si>
  <si>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</si>
  <si>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</si>
  <si>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</si>
  <si>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</si>
  <si>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</si>
  <si>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</si>
  <si>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</si>
  <si>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</si>
  <si>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</si>
  <si>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</si>
  <si>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</si>
  <si>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</si>
  <si>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</si>
  <si>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</si>
  <si>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</si>
  <si>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</si>
  <si>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</si>
  <si>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</si>
  <si>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</si>
  <si>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</si>
  <si>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</si>
  <si>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</si>
  <si>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</si>
  <si>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</si>
  <si>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</si>
  <si>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</si>
  <si>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</si>
  <si>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</si>
  <si>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</si>
  <si>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</si>
  <si>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</si>
  <si>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</si>
  <si>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</si>
  <si>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</si>
  <si>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</si>
  <si>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</si>
  <si>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</si>
  <si>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</si>
  <si>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</si>
  <si>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</si>
  <si>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</si>
  <si>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</si>
  <si>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</si>
  <si>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</si>
  <si>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</si>
  <si>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</si>
  <si>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</si>
  <si>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</si>
  <si>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</si>
  <si>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</si>
  <si>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</si>
  <si>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</si>
  <si>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</si>
  <si>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</si>
  <si>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</si>
  <si>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</si>
  <si>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</si>
  <si>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</si>
  <si>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</si>
  <si>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</si>
  <si>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</si>
  <si>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</si>
  <si>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</si>
  <si>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</si>
  <si>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</si>
  <si>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</si>
  <si>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</si>
  <si>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</si>
  <si>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</si>
  <si>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</si>
  <si>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</si>
  <si>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</si>
  <si>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</si>
  <si>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</si>
  <si>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</si>
  <si>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</si>
  <si>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</si>
  <si>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</si>
  <si>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</si>
  <si>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</si>
  <si>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</si>
  <si>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</si>
  <si>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</si>
  <si>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</si>
  <si>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</si>
  <si>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</si>
  <si>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</si>
  <si>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</si>
  <si>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</si>
  <si>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</si>
  <si>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</si>
  <si>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</si>
  <si>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</si>
  <si>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</si>
  <si>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</si>
  <si>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</si>
  <si>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</si>
  <si>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</si>
  <si>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</si>
  <si>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</si>
  <si>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</si>
  <si>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</si>
  <si>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</si>
  <si>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</si>
  <si>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</si>
  <si>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</si>
  <si>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</si>
  <si>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</si>
  <si>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</si>
  <si>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</si>
  <si>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</si>
  <si>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</si>
  <si>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</si>
  <si>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</si>
  <si>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</si>
  <si>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</si>
  <si>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</si>
  <si>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</si>
  <si>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</si>
  <si>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</si>
  <si>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</si>
  <si>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</si>
  <si>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</si>
  <si>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</si>
  <si>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</si>
  <si>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</si>
  <si>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</si>
  <si>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</si>
  <si>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</si>
  <si>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</si>
  <si>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</si>
  <si>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</si>
  <si>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</si>
  <si>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</si>
  <si>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</si>
  <si>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</si>
  <si>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</si>
  <si>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</si>
  <si>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</si>
  <si>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</si>
  <si>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</si>
  <si>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</si>
  <si>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</si>
  <si>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</si>
  <si>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</si>
  <si>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</si>
  <si>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</si>
  <si>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</si>
  <si>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</si>
  <si>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</si>
  <si>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</si>
  <si>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</si>
  <si>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</si>
  <si>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</si>
  <si>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</si>
  <si>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</si>
  <si>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</si>
  <si>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</si>
  <si>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</si>
  <si>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</si>
  <si>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</si>
  <si>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</si>
  <si>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</si>
  <si>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</si>
  <si>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</si>
  <si>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</si>
  <si>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</si>
  <si>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</si>
  <si>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</si>
  <si>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</si>
  <si>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</si>
  <si>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</si>
  <si>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</si>
  <si>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</si>
  <si>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</si>
  <si>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</si>
  <si>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</si>
  <si>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</si>
  <si>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</si>
  <si>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</si>
  <si>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</si>
  <si>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</si>
  <si>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</si>
  <si>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</si>
  <si>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</si>
  <si>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</si>
  <si>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</si>
  <si>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</si>
  <si>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</si>
  <si>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</si>
  <si>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</si>
  <si>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</si>
  <si>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</si>
  <si>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</si>
  <si>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</si>
  <si>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</si>
  <si>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</si>
  <si>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</si>
  <si>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</si>
  <si>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</si>
  <si>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</si>
  <si>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</si>
  <si>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</si>
  <si>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</si>
  <si>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</si>
  <si>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</si>
  <si>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</si>
  <si>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</si>
  <si>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</si>
  <si>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</si>
  <si>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</si>
  <si>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</si>
  <si>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</si>
  <si>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</si>
  <si>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</si>
  <si>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</si>
  <si>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</si>
  <si>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</si>
  <si>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</si>
  <si>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</si>
  <si>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</si>
  <si>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</si>
  <si>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</si>
  <si>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</si>
  <si>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</si>
  <si>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</si>
  <si>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</si>
  <si>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</si>
  <si>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</si>
  <si>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</si>
  <si>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</si>
  <si>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</si>
  <si>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</si>
  <si>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</si>
  <si>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</si>
  <si>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</si>
  <si>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</si>
  <si>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</si>
  <si>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</si>
  <si>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</si>
  <si>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</si>
  <si>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</si>
  <si>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</si>
  <si>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</si>
  <si>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</si>
  <si>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</si>
  <si>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</si>
  <si>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</si>
  <si>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</si>
  <si>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</si>
  <si>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</si>
  <si>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</si>
  <si>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</si>
  <si>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</si>
  <si>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</si>
  <si>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</si>
  <si>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</si>
  <si>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</si>
  <si>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</si>
  <si>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</si>
  <si>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</si>
  <si>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</si>
  <si>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</si>
  <si>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</si>
  <si>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</si>
  <si>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</si>
  <si>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</si>
  <si>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</si>
  <si>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</si>
  <si>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</si>
  <si>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</si>
  <si>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</si>
  <si>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</si>
  <si>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</si>
  <si>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</si>
  <si>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</si>
  <si>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</si>
  <si>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</si>
  <si>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</si>
  <si>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</si>
  <si>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</si>
  <si>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</si>
  <si>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</si>
  <si>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</si>
  <si>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</si>
  <si>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</si>
  <si>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</si>
  <si>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</si>
  <si>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</si>
  <si>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</si>
  <si>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</si>
  <si>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</si>
  <si>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</si>
  <si>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</si>
  <si>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</si>
  <si>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</si>
  <si>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</si>
  <si>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</si>
  <si>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</si>
  <si>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</si>
  <si>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</si>
  <si>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</si>
  <si>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</si>
  <si>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</si>
  <si>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</si>
  <si>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</si>
  <si>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</si>
  <si>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</si>
  <si>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</si>
  <si>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</si>
  <si>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</si>
  <si>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</si>
  <si>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</si>
  <si>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</si>
  <si>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</si>
  <si>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</si>
  <si>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</si>
  <si>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</si>
  <si>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</si>
  <si>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</si>
  <si>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</si>
  <si>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</si>
  <si>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</si>
  <si>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</si>
  <si>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</si>
  <si>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</si>
  <si>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</si>
  <si>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</si>
  <si>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</si>
  <si>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</si>
  <si>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</si>
  <si>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</si>
  <si>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</si>
  <si>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</si>
  <si>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</si>
  <si>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</si>
  <si>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</si>
  <si>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</si>
  <si>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</si>
  <si>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</si>
  <si>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</si>
  <si>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</si>
  <si>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</si>
  <si>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</si>
  <si>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</si>
  <si>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</si>
  <si>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</si>
  <si>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</si>
  <si>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</si>
  <si>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</si>
  <si>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</si>
  <si>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</si>
  <si>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</si>
  <si>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</si>
  <si>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</si>
  <si>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</si>
  <si>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</si>
  <si>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</si>
  <si>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</si>
  <si>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</si>
  <si>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</si>
  <si>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</si>
  <si>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</si>
  <si>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</si>
  <si>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</si>
  <si>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</si>
  <si>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</si>
  <si>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</si>
  <si>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</si>
  <si>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</si>
  <si>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</si>
  <si>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</si>
  <si>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</si>
  <si>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</si>
  <si>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</si>
  <si>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</si>
  <si>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</si>
  <si>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</si>
  <si>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</si>
  <si>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</si>
  <si>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</si>
  <si>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</si>
  <si>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</si>
  <si>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</si>
  <si>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</si>
  <si>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</si>
  <si>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</si>
  <si>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</si>
  <si>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</si>
  <si>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</si>
  <si>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</si>
  <si>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</si>
  <si>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</si>
  <si>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</si>
  <si>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</si>
  <si>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</si>
  <si>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</si>
  <si>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</si>
  <si>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</si>
  <si>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</si>
  <si>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</si>
  <si>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</si>
  <si>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</si>
  <si>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</si>
  <si>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</si>
  <si>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</si>
  <si>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</si>
  <si>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</si>
  <si>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</si>
  <si>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</si>
  <si>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</si>
  <si>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</si>
  <si>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</si>
  <si>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</si>
  <si>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</si>
  <si>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</si>
  <si>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</si>
  <si>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</si>
  <si>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</si>
  <si>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</si>
  <si>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</si>
  <si>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</si>
  <si>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</si>
  <si>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</si>
  <si>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</si>
  <si>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</si>
  <si>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</si>
  <si>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</si>
  <si>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</si>
  <si>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</si>
  <si>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</si>
  <si>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</si>
  <si>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</si>
  <si>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</si>
  <si>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</si>
  <si>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</si>
  <si>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</si>
  <si>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</si>
  <si>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</si>
  <si>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</si>
  <si>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</si>
  <si>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</si>
  <si>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</si>
  <si>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</si>
  <si>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</si>
  <si>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</si>
  <si>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</si>
  <si>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</si>
  <si>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</si>
  <si>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</si>
  <si>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</si>
  <si>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</si>
  <si>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</si>
  <si>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</si>
  <si>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</si>
  <si>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</si>
  <si>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</si>
  <si>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</si>
  <si>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</si>
  <si>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</si>
  <si>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</si>
  <si>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</si>
  <si>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</si>
  <si>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</si>
  <si>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</si>
  <si>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</si>
  <si>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</si>
  <si>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</si>
  <si>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</si>
  <si>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</si>
  <si>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</si>
  <si>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</si>
  <si>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</si>
  <si>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</si>
  <si>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</si>
  <si>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</si>
  <si>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</si>
  <si>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</si>
  <si>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</si>
  <si>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</si>
  <si>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</si>
  <si>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</si>
  <si>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</si>
  <si>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</si>
  <si>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</si>
  <si>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</si>
  <si>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</si>
  <si>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</si>
  <si>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</si>
  <si>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</si>
  <si>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</si>
  <si>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</si>
  <si>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</si>
  <si>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</si>
  <si>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</si>
  <si>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</si>
  <si>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</si>
  <si>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</si>
  <si>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</si>
  <si>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</si>
  <si>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</si>
  <si>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</si>
  <si>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</si>
  <si>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</si>
  <si>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</si>
  <si>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</si>
  <si>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</si>
  <si>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</si>
  <si>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</si>
  <si>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</si>
  <si>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</si>
  <si>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</si>
  <si>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</si>
  <si>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</si>
  <si>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</si>
  <si>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</si>
  <si>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</si>
  <si>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</si>
  <si>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</si>
  <si>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</si>
  <si>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</si>
  <si>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</si>
  <si>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</si>
  <si>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</si>
  <si>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</si>
  <si>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</si>
  <si>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</si>
  <si>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</si>
  <si>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</si>
  <si>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</si>
  <si>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</si>
  <si>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</si>
  <si>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</si>
  <si>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</si>
  <si>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</si>
  <si>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</si>
  <si>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</si>
  <si>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</si>
  <si>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</si>
  <si>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</si>
  <si>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</si>
  <si>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</si>
  <si>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</si>
  <si>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</si>
  <si>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</si>
  <si>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</si>
  <si>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</si>
  <si>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</si>
  <si>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</si>
  <si>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</si>
  <si>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</si>
  <si>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</si>
  <si>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</si>
  <si>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</si>
  <si>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</si>
  <si>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</si>
  <si>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</si>
  <si>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</si>
  <si>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</si>
  <si>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</si>
  <si>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</si>
  <si>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</si>
  <si>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</si>
  <si>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</si>
  <si>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</si>
  <si>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</si>
  <si>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</si>
  <si>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</si>
  <si>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</si>
  <si>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</si>
  <si>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</si>
  <si>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</si>
  <si>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</si>
  <si>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</si>
  <si>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</si>
  <si>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</si>
  <si>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</si>
  <si>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</si>
  <si>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</si>
  <si>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</si>
  <si>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</si>
  <si>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</si>
  <si>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</si>
  <si>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</si>
  <si>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</si>
  <si>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</si>
  <si>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</si>
  <si>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</si>
  <si>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</si>
  <si>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</si>
  <si>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</si>
  <si>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</si>
  <si>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</si>
  <si>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</si>
  <si>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</si>
  <si>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</si>
  <si>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</si>
  <si>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</si>
  <si>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</si>
  <si>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</si>
  <si>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</si>
  <si>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</si>
  <si>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</si>
  <si>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</si>
  <si>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</si>
  <si>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</si>
  <si>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</si>
  <si>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</si>
  <si>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</si>
  <si>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</si>
  <si>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</si>
  <si>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</si>
  <si>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</si>
  <si>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</si>
  <si>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</si>
  <si>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</si>
  <si>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</si>
  <si>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</si>
  <si>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</si>
  <si>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</si>
  <si>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</si>
  <si>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</si>
  <si>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</si>
  <si>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</si>
  <si>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</si>
  <si>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</si>
  <si>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</si>
  <si>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</si>
  <si>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</si>
  <si>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</si>
  <si>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</si>
  <si>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</si>
  <si>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</si>
  <si>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</si>
  <si>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</si>
  <si>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</si>
  <si>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</si>
  <si>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</si>
  <si>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</si>
  <si>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</si>
  <si>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</si>
  <si>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</si>
  <si>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</si>
  <si>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</si>
  <si>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</si>
  <si>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</si>
  <si>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</si>
  <si>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</si>
  <si>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</si>
  <si>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</si>
  <si>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</si>
  <si>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</si>
  <si>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</si>
  <si>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</si>
  <si>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</si>
  <si>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</si>
  <si>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</si>
  <si>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</si>
  <si>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</si>
  <si>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</si>
  <si>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</si>
  <si>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</si>
  <si>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</si>
  <si>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</si>
  <si>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</si>
  <si>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</si>
  <si>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</si>
  <si>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</si>
  <si>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</si>
  <si>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</si>
  <si>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</si>
  <si>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</si>
  <si>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</si>
  <si>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</si>
  <si>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</si>
  <si>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</si>
  <si>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</si>
  <si>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</si>
  <si>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</si>
  <si>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</si>
  <si>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</si>
  <si>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</si>
  <si>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</si>
  <si>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</si>
  <si>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</si>
  <si>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</si>
  <si>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</si>
  <si>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</si>
  <si>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</si>
  <si>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</si>
  <si>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</si>
  <si>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</si>
  <si>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</si>
  <si>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</si>
  <si>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</si>
  <si>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</si>
  <si>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</si>
  <si>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</si>
  <si>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</si>
  <si>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</si>
  <si>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</si>
  <si>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</si>
  <si>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</si>
  <si>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</si>
  <si>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</si>
  <si>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</si>
  <si>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</si>
  <si>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</si>
  <si>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</si>
  <si>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</si>
  <si>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</si>
  <si>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</si>
  <si>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</si>
  <si>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</si>
  <si>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</si>
  <si>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</si>
  <si>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</si>
  <si>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</si>
  <si>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</si>
  <si>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</si>
  <si>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</si>
  <si>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</si>
  <si>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</si>
  <si>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</si>
  <si>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</si>
  <si>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</si>
  <si>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</si>
  <si>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</si>
  <si>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</si>
  <si>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</si>
  <si>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</si>
  <si>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</si>
  <si>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</si>
  <si>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</si>
  <si>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</si>
  <si>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</si>
  <si>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</si>
  <si>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</si>
  <si>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</si>
  <si>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</si>
  <si>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</si>
  <si>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</si>
  <si>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</si>
  <si>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</si>
  <si>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</si>
  <si>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</si>
  <si>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</si>
  <si>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</si>
  <si>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</si>
  <si>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</si>
  <si>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</si>
  <si>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</si>
  <si>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</si>
  <si>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</si>
  <si>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</si>
  <si>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</si>
  <si>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</si>
  <si>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</si>
  <si>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</si>
  <si>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</si>
  <si>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</si>
  <si>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</si>
  <si>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</si>
  <si>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</si>
  <si>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</si>
  <si>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</si>
  <si>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</si>
  <si>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</si>
  <si>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</si>
  <si>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</si>
  <si>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</si>
  <si>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</si>
  <si>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</si>
  <si>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</si>
  <si>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</si>
  <si>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</si>
  <si>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</si>
  <si>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</si>
  <si>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</si>
  <si>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</si>
  <si>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</si>
  <si>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</si>
  <si>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</si>
  <si>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</si>
  <si>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</si>
  <si>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</si>
  <si>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</si>
  <si>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</si>
  <si>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</si>
  <si>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</si>
  <si>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</si>
  <si>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</si>
  <si>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</si>
  <si>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</si>
  <si>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</si>
  <si>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</si>
  <si>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</si>
  <si>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</si>
  <si>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</si>
  <si>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</si>
  <si>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</si>
  <si>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</si>
  <si>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</si>
  <si>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</si>
  <si>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</si>
  <si>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</si>
  <si>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</si>
  <si>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</si>
  <si>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</si>
  <si>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</si>
  <si>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</si>
  <si>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</si>
  <si>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</si>
  <si>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</si>
  <si>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</si>
  <si>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</si>
  <si>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</si>
  <si>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</si>
  <si>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</si>
  <si>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</si>
  <si>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</si>
  <si>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</si>
  <si>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</si>
  <si>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</si>
  <si>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</si>
  <si>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</si>
  <si>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</si>
  <si>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</si>
  <si>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</si>
  <si>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</si>
  <si>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</si>
  <si>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</si>
  <si>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</si>
  <si>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</si>
  <si>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</si>
  <si>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</si>
  <si>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</si>
  <si>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</si>
  <si>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</si>
  <si>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</si>
  <si>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</si>
  <si>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</si>
  <si>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</si>
  <si>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</si>
  <si>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</si>
  <si>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</si>
  <si>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</si>
  <si>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</si>
  <si>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</si>
  <si>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</si>
  <si>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</si>
  <si>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</si>
  <si>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</si>
  <si>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</si>
  <si>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</si>
  <si>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</si>
  <si>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</si>
  <si>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</si>
  <si>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</si>
  <si>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</si>
  <si>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</si>
  <si>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</si>
  <si>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</si>
  <si>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</si>
  <si>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</si>
  <si>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</si>
  <si>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</si>
  <si>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</si>
  <si>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</si>
  <si>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</si>
  <si>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</si>
  <si>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</si>
  <si>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</si>
  <si>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</si>
  <si>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</si>
  <si>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</si>
  <si>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</si>
  <si>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</si>
  <si>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</si>
  <si>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</si>
  <si>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</si>
  <si>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</si>
  <si>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</si>
  <si>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</si>
  <si>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</si>
  <si>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</si>
  <si>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</si>
  <si>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</si>
  <si>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</si>
  <si>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</si>
  <si>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</si>
  <si>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</si>
  <si>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</si>
  <si>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</si>
  <si>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</si>
  <si>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</si>
  <si>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</si>
  <si>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</si>
  <si>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</si>
  <si>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</si>
  <si>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</si>
  <si>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</si>
  <si>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</si>
  <si>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</si>
  <si>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</si>
  <si>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</si>
  <si>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</si>
  <si>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</si>
  <si>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</si>
  <si>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</si>
  <si>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</si>
  <si>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</si>
  <si>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</si>
  <si>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</si>
  <si>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</si>
  <si>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</si>
  <si>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</si>
  <si>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</si>
  <si>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</si>
  <si>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</si>
  <si>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</si>
  <si>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</si>
  <si>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</si>
  <si>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</si>
  <si>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</si>
  <si>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</si>
  <si>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</si>
  <si>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</si>
  <si>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</si>
  <si>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</si>
  <si>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</si>
  <si>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</si>
  <si>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</si>
  <si>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</si>
  <si>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</si>
  <si>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</si>
  <si>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</si>
  <si>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</si>
  <si>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</si>
  <si>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</si>
  <si>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</si>
  <si>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</si>
  <si>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</si>
  <si>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</si>
  <si>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</si>
  <si>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</si>
  <si>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</si>
  <si>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</si>
  <si>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</si>
  <si>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</si>
  <si>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</si>
  <si>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</si>
  <si>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</si>
  <si>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</si>
  <si>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</si>
  <si>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</si>
  <si>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</si>
  <si>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</si>
  <si>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</si>
  <si>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</si>
  <si>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</si>
  <si>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</si>
  <si>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</si>
  <si>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</si>
  <si>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</si>
  <si>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</si>
  <si>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</si>
  <si>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</si>
  <si>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</si>
  <si>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</si>
  <si>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</si>
  <si>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</si>
  <si>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</si>
  <si>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</si>
  <si>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</si>
  <si>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</si>
  <si>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</si>
  <si>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</si>
  <si>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</si>
  <si>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</si>
  <si>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</si>
  <si>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</si>
  <si>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</si>
  <si>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</si>
  <si>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</si>
  <si>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</si>
  <si>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</si>
  <si>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</si>
  <si>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</si>
  <si>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</si>
  <si>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</si>
  <si>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</si>
  <si>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</si>
  <si>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</si>
  <si>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</si>
  <si>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</si>
  <si>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</si>
  <si>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</si>
  <si>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</si>
  <si>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</si>
  <si>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</si>
  <si>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</si>
  <si>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</si>
  <si>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</si>
  <si>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</si>
  <si>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</si>
  <si>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</si>
  <si>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</si>
  <si>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</si>
  <si>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</si>
  <si>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</si>
  <si>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</si>
  <si>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</si>
  <si>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</si>
  <si>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</si>
  <si>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</si>
  <si>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</si>
  <si>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</si>
  <si>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</si>
  <si>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</si>
  <si>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</si>
  <si>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</si>
  <si>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</si>
  <si>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</si>
  <si>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</si>
  <si>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</si>
  <si>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</si>
  <si>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</si>
  <si>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</si>
  <si>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</si>
  <si>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</si>
  <si>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</si>
  <si>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</si>
  <si>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</si>
  <si>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</si>
  <si>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</si>
  <si>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</si>
  <si>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</si>
  <si>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</si>
  <si>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</si>
  <si>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</si>
  <si>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</si>
  <si>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</si>
  <si>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</si>
  <si>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</si>
  <si>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</si>
  <si>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</si>
  <si>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</si>
  <si>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</si>
  <si>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</si>
  <si>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</si>
  <si>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</si>
  <si>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</si>
  <si>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</si>
  <si>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</si>
  <si>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</si>
  <si>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</si>
  <si>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</si>
  <si>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</si>
  <si>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</si>
  <si>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</si>
  <si>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</si>
  <si>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</si>
  <si>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</si>
  <si>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</si>
  <si>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</si>
  <si>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</si>
  <si>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</si>
  <si>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</si>
  <si>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</si>
  <si>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</si>
  <si>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</si>
  <si>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</si>
  <si>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</si>
  <si>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</si>
  <si>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</si>
  <si>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</si>
  <si>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</si>
  <si>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</si>
  <si>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</si>
  <si>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</si>
  <si>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</si>
  <si>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</si>
  <si>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</si>
  <si>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</si>
  <si>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</si>
  <si>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</si>
  <si>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</si>
  <si>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</si>
  <si>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</si>
  <si>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</si>
  <si>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</si>
  <si>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</si>
  <si>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</si>
  <si>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</si>
  <si>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</si>
  <si>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</si>
  <si>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</si>
  <si>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</si>
  <si>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</si>
  <si>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</si>
  <si>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</si>
  <si>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</si>
  <si>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</si>
  <si>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</si>
  <si>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</si>
  <si>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</si>
  <si>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</si>
  <si>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</si>
  <si>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</si>
  <si>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</si>
  <si>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</si>
  <si>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</si>
  <si>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</si>
  <si>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</si>
  <si>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</si>
  <si>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</si>
  <si>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</si>
  <si>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</si>
  <si>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</si>
  <si>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</si>
  <si>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</si>
  <si>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</si>
  <si>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</si>
  <si>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</si>
  <si>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</si>
  <si>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</si>
  <si>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</si>
  <si>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</si>
  <si>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</si>
  <si>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</si>
  <si>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</si>
  <si>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</si>
  <si>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</si>
  <si>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</si>
  <si>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</si>
  <si>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</si>
  <si>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</si>
  <si>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</si>
  <si>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</si>
  <si>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</si>
  <si>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</si>
  <si>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</si>
  <si>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</si>
  <si>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</si>
  <si>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</si>
  <si>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</si>
  <si>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</si>
  <si>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</si>
  <si>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</si>
  <si>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</si>
  <si>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</si>
  <si>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</si>
  <si>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</si>
  <si>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</si>
  <si>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</si>
  <si>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</si>
  <si>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</si>
  <si>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</si>
  <si>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</si>
  <si>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</si>
  <si>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</si>
  <si>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</si>
  <si>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</si>
  <si>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</si>
  <si>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</si>
  <si>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</si>
  <si>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</si>
  <si>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</si>
  <si>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</si>
  <si>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</si>
  <si>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</si>
  <si>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</si>
  <si>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</si>
  <si>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</si>
  <si>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</si>
  <si>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</si>
  <si>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</si>
  <si>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</si>
  <si>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</si>
  <si>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</si>
  <si>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</si>
  <si>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</si>
  <si>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</si>
  <si>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</si>
  <si>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</si>
  <si>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</si>
  <si>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</si>
  <si>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</si>
  <si>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</si>
  <si>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</si>
  <si>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</si>
  <si>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</si>
  <si>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</si>
  <si>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</si>
  <si>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</si>
  <si>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</si>
  <si>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</si>
  <si>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</si>
  <si>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</si>
  <si>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</si>
  <si>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</si>
  <si>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</si>
  <si>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</si>
  <si>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</si>
  <si>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</si>
  <si>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</si>
  <si>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</si>
  <si>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</si>
  <si>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</si>
  <si>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</si>
  <si>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</si>
  <si>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</si>
  <si>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</si>
  <si>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</si>
  <si>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</si>
  <si>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</si>
  <si>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</si>
  <si>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</si>
  <si>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</si>
  <si>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</si>
  <si>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</si>
  <si>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</si>
  <si>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</si>
  <si>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</si>
  <si>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</si>
  <si>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</si>
  <si>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</si>
  <si>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</si>
  <si>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</si>
  <si>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</si>
  <si>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</si>
  <si>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</si>
  <si>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</si>
  <si>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</si>
  <si>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</si>
  <si>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</si>
  <si>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</si>
  <si>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</si>
  <si>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</si>
  <si>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</si>
  <si>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</si>
  <si>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</si>
  <si>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</si>
  <si>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</si>
  <si>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</si>
  <si>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</si>
  <si>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</si>
  <si>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</si>
  <si>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</si>
  <si>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</si>
  <si>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</si>
  <si>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</si>
  <si>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</si>
  <si>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</si>
  <si>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</si>
  <si>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</si>
  <si>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</si>
  <si>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</si>
  <si>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</si>
  <si>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</si>
  <si>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</si>
  <si>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</si>
  <si>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</si>
  <si>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</si>
  <si>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</si>
  <si>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</si>
  <si>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</si>
  <si>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</si>
  <si>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</si>
  <si>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</si>
  <si>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</si>
  <si>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</si>
  <si>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</si>
  <si>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</si>
  <si>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</si>
  <si>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</si>
  <si>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</si>
  <si>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</si>
  <si>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</si>
  <si>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</si>
  <si>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</si>
  <si>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</si>
  <si>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</si>
  <si>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</si>
  <si>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</si>
  <si>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</si>
  <si>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</si>
  <si>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</si>
  <si>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</si>
  <si>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</si>
  <si>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</si>
  <si>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</si>
  <si>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</si>
  <si>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</si>
  <si>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</si>
  <si>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</si>
  <si>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</si>
  <si>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</si>
  <si>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</si>
  <si>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</si>
  <si>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</si>
  <si>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</si>
  <si>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</si>
  <si>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</si>
  <si>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</si>
  <si>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</si>
  <si>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</si>
  <si>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</si>
  <si>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</si>
  <si>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</si>
  <si>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</si>
  <si>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</si>
  <si>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</si>
  <si>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</si>
  <si>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</si>
  <si>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</si>
  <si>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</si>
  <si>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</si>
  <si>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</si>
  <si>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</si>
  <si>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</si>
  <si>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</si>
  <si>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</si>
  <si>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</si>
  <si>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</si>
  <si>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</si>
  <si>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</si>
  <si>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</si>
  <si>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</si>
  <si>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</si>
  <si>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</si>
  <si>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</si>
  <si>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</si>
  <si>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</si>
  <si>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</si>
  <si>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</si>
  <si>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</si>
  <si>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</si>
  <si>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</si>
  <si>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</si>
  <si>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</si>
  <si>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</si>
  <si>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</si>
  <si>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</si>
  <si>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</si>
  <si>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</si>
  <si>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</si>
  <si>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</si>
  <si>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</si>
  <si>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</si>
  <si>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</si>
  <si>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</si>
  <si>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</si>
  <si>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</si>
  <si>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</si>
  <si>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</si>
  <si>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</si>
  <si>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</si>
  <si>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</si>
  <si>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</si>
  <si>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</si>
  <si>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</si>
  <si>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</si>
  <si>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</si>
  <si>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</si>
  <si>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</si>
  <si>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</si>
  <si>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</si>
  <si>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</si>
  <si>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</si>
  <si>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</si>
  <si>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</si>
  <si>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</si>
  <si>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</si>
  <si>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</si>
  <si>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</si>
  <si>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</si>
  <si>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</si>
  <si>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</si>
  <si>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</si>
  <si>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</si>
  <si>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</si>
  <si>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</si>
  <si>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</si>
  <si>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</si>
  <si>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</si>
  <si>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</si>
  <si>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</si>
  <si>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</si>
  <si>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</si>
  <si>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</si>
  <si>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</si>
  <si>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</si>
  <si>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</si>
  <si>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</si>
  <si>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</si>
  <si>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</si>
  <si>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</si>
  <si>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</si>
  <si>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</si>
  <si>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</si>
  <si>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</si>
  <si>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</si>
  <si>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</si>
  <si>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</si>
  <si>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</si>
  <si>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</si>
  <si>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</si>
  <si>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</si>
  <si>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</si>
  <si>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</si>
  <si>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</si>
  <si>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</si>
  <si>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</si>
  <si>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</si>
  <si>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</si>
  <si>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</si>
  <si>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</si>
  <si>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</si>
  <si>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</si>
  <si>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</si>
  <si>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</si>
  <si>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</si>
  <si>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</si>
  <si>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</si>
  <si>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</si>
  <si>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</si>
  <si>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</si>
  <si>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</si>
  <si>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</si>
  <si>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</si>
  <si>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</si>
  <si>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</si>
  <si>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</si>
  <si>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</si>
  <si>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</si>
  <si>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</si>
  <si>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</si>
  <si>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</si>
  <si>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</si>
  <si>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</si>
  <si>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</si>
  <si>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</si>
  <si>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</si>
  <si>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</si>
  <si>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</si>
  <si>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</si>
  <si>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</si>
  <si>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</si>
  <si>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</si>
  <si>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</si>
  <si>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</si>
  <si>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</si>
  <si>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</si>
  <si>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</si>
  <si>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</si>
  <si>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</si>
  <si>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</si>
  <si>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</si>
  <si>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</si>
  <si>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</si>
  <si>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</si>
  <si>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</si>
  <si>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</si>
  <si>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</si>
  <si>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</si>
  <si>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</si>
  <si>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</si>
  <si>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</si>
  <si>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</si>
  <si>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</si>
  <si>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</si>
  <si>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</si>
  <si>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</si>
  <si>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</si>
  <si>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</si>
  <si>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</si>
  <si>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</si>
  <si>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</si>
  <si>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</si>
  <si>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</si>
  <si>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</si>
  <si>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</si>
  <si>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</si>
  <si>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</si>
  <si>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</si>
  <si>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</si>
  <si>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</si>
  <si>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</si>
  <si>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</si>
  <si>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</si>
  <si>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</si>
  <si>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</si>
  <si>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</si>
  <si>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</si>
  <si>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</si>
  <si>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</si>
  <si>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</si>
  <si>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</si>
  <si>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</si>
  <si>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</si>
  <si>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</si>
  <si>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</si>
  <si>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</si>
  <si>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</si>
  <si>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</si>
  <si>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</si>
  <si>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</si>
  <si>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</si>
  <si>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</si>
  <si>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</si>
  <si>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</si>
  <si>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</si>
  <si>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</si>
  <si>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</si>
  <si>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</si>
  <si>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</si>
  <si>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</si>
  <si>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</si>
  <si>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</si>
  <si>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</si>
  <si>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</si>
  <si>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</si>
  <si>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</si>
  <si>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</si>
  <si>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</si>
  <si>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</si>
  <si>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</si>
  <si>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</si>
  <si>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</si>
  <si>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</si>
  <si>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</si>
  <si>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</si>
  <si>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</si>
  <si>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</si>
  <si>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</si>
  <si>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</si>
  <si>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</si>
  <si>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</si>
  <si>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</si>
  <si>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</si>
  <si>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</si>
  <si>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</si>
  <si>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</si>
  <si>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</si>
  <si>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</si>
  <si>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</si>
  <si>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</si>
  <si>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</si>
  <si>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</si>
  <si>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</si>
  <si>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</si>
  <si>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</si>
  <si>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</si>
  <si>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</si>
  <si>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</si>
  <si>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</si>
  <si>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</si>
  <si>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</si>
  <si>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</si>
  <si>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</si>
  <si>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</si>
  <si>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</si>
  <si>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</si>
  <si>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</si>
  <si>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</si>
  <si>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</si>
  <si>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</si>
  <si>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</si>
  <si>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</si>
  <si>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</si>
  <si>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</si>
  <si>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</si>
  <si>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</si>
  <si>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</si>
  <si>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</si>
  <si>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</si>
  <si>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</si>
  <si>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</si>
  <si>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</si>
  <si>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</si>
  <si>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</si>
  <si>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</si>
  <si>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</si>
  <si>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</si>
  <si>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</si>
  <si>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</si>
  <si>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</si>
  <si>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</si>
  <si>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</si>
  <si>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</si>
  <si>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</si>
  <si>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</si>
  <si>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</si>
  <si>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</si>
  <si>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</si>
  <si>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</si>
  <si>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</si>
  <si>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</si>
  <si>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</si>
  <si>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</si>
  <si>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</si>
  <si>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</si>
  <si>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</si>
  <si>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</si>
  <si>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</si>
  <si>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</si>
  <si>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</si>
  <si>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</si>
  <si>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</si>
  <si>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</si>
  <si>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</si>
  <si>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</si>
  <si>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</si>
  <si>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</si>
  <si>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</si>
  <si>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</si>
  <si>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</si>
  <si>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</si>
  <si>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</si>
  <si>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</si>
  <si>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</si>
  <si>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</si>
  <si>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</si>
  <si>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</si>
  <si>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</si>
  <si>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</si>
  <si>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</si>
  <si>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</si>
  <si>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</si>
  <si>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</si>
  <si>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</si>
  <si>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</si>
  <si>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</si>
  <si>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</si>
  <si>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</si>
  <si>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</si>
  <si>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</si>
  <si>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</si>
  <si>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</si>
  <si>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</si>
  <si>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</si>
  <si>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</si>
  <si>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</si>
  <si>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</si>
  <si>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</si>
  <si>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</si>
  <si>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</si>
  <si>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</si>
  <si>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</si>
  <si>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</si>
  <si>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</si>
  <si>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</si>
  <si>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</si>
  <si>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</si>
  <si>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</si>
  <si>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</si>
  <si>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</si>
  <si>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</si>
  <si>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</si>
  <si>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</si>
  <si>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</si>
  <si>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</si>
  <si>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</si>
  <si>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</si>
  <si>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</si>
  <si>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</si>
  <si>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</si>
  <si>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</si>
  <si>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</si>
  <si>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</si>
  <si>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</si>
  <si>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</si>
  <si>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</si>
  <si>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</si>
  <si>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</si>
  <si>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</si>
  <si>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</si>
  <si>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</si>
  <si>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</si>
  <si>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</si>
  <si>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</si>
  <si>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</si>
  <si>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</si>
  <si>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</si>
  <si>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</si>
  <si>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</si>
  <si>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</si>
  <si>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</si>
  <si>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</si>
  <si>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</si>
  <si>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</si>
  <si>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</si>
  <si>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</si>
  <si>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</si>
  <si>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</si>
  <si>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</si>
  <si>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</si>
  <si>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</si>
  <si>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</si>
  <si>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</si>
  <si>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</si>
  <si>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</si>
  <si>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</si>
  <si>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</si>
  <si>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</si>
  <si>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</si>
  <si>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</si>
  <si>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</si>
  <si>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</si>
  <si>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</si>
  <si>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</si>
  <si>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</si>
  <si>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</si>
  <si>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</si>
  <si>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</si>
  <si>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</si>
  <si>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</si>
  <si>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</si>
  <si>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</si>
  <si>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</si>
  <si>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</si>
  <si>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</si>
  <si>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</si>
  <si>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</si>
  <si>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</si>
  <si>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</si>
  <si>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</si>
  <si>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</si>
  <si>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</si>
  <si>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</si>
  <si>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</si>
  <si>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</si>
  <si>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</si>
  <si>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</si>
  <si>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</si>
  <si>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</si>
  <si>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</si>
  <si>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</si>
  <si>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</si>
  <si>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</si>
  <si>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</si>
  <si>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</si>
  <si>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</si>
  <si>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</si>
  <si>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</si>
  <si>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</si>
  <si>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</si>
  <si>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</si>
  <si>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</si>
  <si>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</si>
  <si>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</si>
  <si>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</si>
  <si>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</si>
  <si>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</si>
  <si>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</si>
  <si>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</si>
  <si>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</si>
  <si>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</si>
  <si>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</si>
  <si>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</si>
  <si>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</si>
  <si>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</si>
  <si>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</si>
  <si>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</si>
  <si>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</si>
  <si>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</si>
  <si>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</si>
  <si>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</si>
  <si>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</si>
  <si>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</si>
  <si>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</si>
  <si>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</si>
  <si>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</si>
  <si>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</si>
  <si>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</si>
  <si>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</si>
  <si>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</si>
  <si>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</si>
  <si>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</si>
  <si>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</si>
  <si>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</si>
  <si>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</si>
  <si>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</si>
  <si>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</si>
  <si>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</si>
  <si>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</si>
  <si>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</si>
  <si>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</si>
  <si>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</si>
  <si>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</si>
  <si>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</si>
  <si>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</si>
  <si>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</si>
  <si>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</si>
  <si>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</si>
  <si>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</si>
  <si>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</si>
  <si>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</si>
  <si>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</si>
  <si>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</si>
  <si>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</si>
  <si>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</si>
  <si>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</si>
  <si>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</si>
  <si>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</si>
  <si>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</si>
  <si>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</si>
  <si>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</si>
  <si>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</si>
  <si>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</si>
  <si>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</si>
  <si>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</si>
  <si>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</si>
  <si>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</si>
  <si>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</si>
  <si>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</si>
  <si>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</si>
  <si>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</si>
  <si>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</si>
  <si>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</si>
  <si>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</si>
  <si>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</si>
  <si>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</si>
  <si>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</si>
  <si>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</si>
  <si>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</si>
  <si>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</si>
  <si>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</si>
  <si>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</si>
  <si>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</si>
  <si>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</si>
  <si>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</si>
  <si>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</si>
  <si>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</si>
  <si>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</si>
  <si>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</si>
  <si>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</si>
  <si>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</si>
  <si>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</si>
  <si>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</si>
  <si>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</si>
  <si>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</si>
  <si>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</si>
  <si>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</si>
  <si>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</si>
  <si>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</si>
  <si>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</si>
  <si>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</si>
  <si>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</si>
  <si>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</si>
  <si>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</si>
  <si>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</si>
  <si>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</si>
  <si>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</si>
  <si>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</si>
  <si>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</si>
  <si>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</si>
  <si>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</si>
  <si>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</si>
  <si>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</si>
  <si>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</si>
  <si>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</si>
  <si>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</si>
  <si>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</si>
  <si>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</si>
  <si>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</si>
  <si>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</si>
  <si>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</si>
  <si>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</si>
  <si>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</si>
  <si>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</si>
  <si>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</si>
  <si>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</si>
  <si>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</si>
  <si>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</si>
  <si>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</si>
  <si>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</si>
  <si>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</si>
  <si>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</si>
  <si>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</si>
  <si>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</si>
  <si>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</si>
  <si>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</si>
  <si>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</si>
  <si>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</si>
  <si>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</si>
  <si>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</si>
  <si>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</si>
  <si>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</si>
  <si>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</si>
  <si>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</si>
  <si>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</si>
  <si>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</si>
  <si>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</si>
  <si>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</si>
  <si>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</si>
  <si>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</si>
  <si>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</si>
  <si>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</si>
  <si>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</si>
  <si>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</si>
  <si>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</si>
  <si>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</si>
  <si>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</si>
  <si>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</si>
  <si>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</si>
  <si>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</si>
  <si>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</si>
  <si>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</si>
  <si>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</si>
  <si>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</si>
  <si>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</si>
  <si>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</si>
  <si>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</si>
  <si>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</si>
  <si>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</si>
  <si>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</si>
  <si>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</si>
  <si>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</si>
  <si>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</si>
  <si>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</si>
  <si>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</si>
  <si>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</si>
  <si>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</si>
  <si>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</si>
  <si>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</si>
  <si>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</si>
  <si>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</si>
  <si>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</si>
  <si>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</si>
  <si>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</si>
  <si>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</si>
  <si>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</si>
  <si>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</si>
  <si>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</si>
  <si>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</si>
  <si>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</si>
  <si>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</si>
  <si>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</si>
  <si>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</si>
  <si>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</si>
  <si>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</si>
  <si>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</si>
  <si>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</si>
  <si>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</si>
  <si>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</si>
  <si>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</si>
  <si>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</si>
  <si>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</si>
  <si>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</si>
  <si>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</si>
  <si>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</si>
  <si>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</si>
  <si>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</si>
  <si>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</si>
  <si>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</si>
  <si>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</si>
  <si>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</si>
  <si>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</si>
  <si>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</si>
  <si>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</si>
  <si>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</si>
  <si>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</si>
  <si>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</si>
  <si>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</si>
  <si>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</si>
  <si>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</si>
  <si>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</si>
  <si>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</si>
  <si>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</si>
  <si>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</si>
  <si>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</si>
  <si>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</si>
  <si>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</si>
  <si>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</si>
  <si>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</si>
  <si>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</si>
  <si>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</si>
  <si>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</si>
  <si>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</si>
  <si>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</si>
  <si>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</si>
  <si>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</si>
  <si>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</si>
  <si>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</si>
  <si>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</si>
  <si>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</si>
  <si>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</si>
  <si>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</si>
  <si>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</si>
  <si>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</si>
  <si>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</si>
  <si>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</si>
  <si>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</si>
  <si>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</si>
  <si>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</si>
  <si>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</si>
  <si>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</si>
  <si>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</si>
  <si>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</si>
  <si>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</si>
  <si>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</si>
  <si>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</si>
  <si>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</si>
  <si>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</si>
  <si>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</si>
  <si>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</si>
  <si>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</si>
  <si>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</si>
  <si>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</si>
  <si>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</si>
  <si>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</si>
  <si>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</si>
  <si>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</si>
  <si>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</si>
  <si>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</si>
  <si>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</si>
  <si>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</si>
  <si>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</si>
  <si>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</si>
  <si>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</si>
  <si>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</si>
  <si>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</si>
  <si>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</si>
  <si>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</si>
  <si>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</si>
  <si>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</si>
  <si>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</si>
  <si>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</si>
  <si>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</si>
  <si>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</si>
  <si>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</si>
  <si>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</si>
  <si>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</si>
  <si>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</si>
  <si>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</si>
  <si>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</si>
  <si>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</si>
  <si>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</si>
  <si>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</si>
  <si>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</si>
  <si>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</si>
  <si>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</si>
  <si>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</si>
  <si>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</si>
  <si>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</si>
  <si>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</si>
  <si>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</si>
  <si>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</si>
  <si>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</si>
  <si>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</si>
  <si>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</si>
  <si>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</si>
  <si>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</si>
  <si>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</si>
  <si>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</si>
  <si>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</si>
  <si>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</si>
  <si>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</si>
  <si>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</si>
  <si>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</si>
  <si>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</si>
  <si>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</si>
  <si>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</si>
  <si>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</si>
  <si>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</si>
  <si>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</si>
  <si>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</si>
  <si>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</si>
  <si>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</si>
  <si>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</si>
  <si>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</si>
  <si>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</si>
  <si>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</si>
  <si>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</si>
  <si>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</si>
  <si>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</si>
  <si>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</si>
  <si>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</si>
  <si>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</si>
  <si>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</si>
  <si>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</si>
  <si>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</si>
  <si>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</si>
  <si>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</si>
  <si>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</si>
  <si>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</si>
  <si>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</si>
  <si>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</si>
  <si>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</si>
  <si>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</si>
  <si>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</si>
  <si>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</si>
  <si>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</si>
  <si>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</si>
  <si>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</si>
  <si>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</si>
  <si>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</si>
  <si>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</si>
  <si>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</si>
  <si>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</si>
  <si>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</si>
  <si>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</si>
  <si>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</si>
  <si>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</si>
  <si>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</si>
  <si>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</si>
  <si>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</si>
  <si>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</si>
  <si>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</si>
  <si>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</si>
  <si>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</si>
  <si>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</si>
  <si>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</si>
  <si>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</si>
  <si>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</si>
  <si>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</si>
  <si>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</si>
  <si>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</si>
  <si>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</si>
  <si>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</si>
  <si>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</si>
  <si>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</si>
  <si>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</si>
  <si>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</si>
  <si>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</si>
  <si>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</si>
  <si>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</si>
  <si>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</si>
  <si>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</si>
  <si>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</si>
  <si>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</si>
  <si>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</si>
  <si>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</si>
  <si>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</si>
  <si>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</si>
  <si>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</si>
  <si>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</si>
  <si>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</si>
  <si>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</si>
  <si>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</si>
  <si>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</si>
  <si>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</si>
  <si>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</si>
  <si>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</si>
  <si>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</si>
  <si>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</si>
  <si>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</si>
  <si>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</si>
  <si>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</si>
  <si>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</si>
  <si>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</si>
  <si>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</si>
  <si>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</si>
  <si>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</si>
  <si>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</si>
  <si>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</si>
  <si>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</si>
  <si>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</si>
  <si>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</si>
  <si>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</si>
  <si>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</si>
  <si>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</si>
  <si>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</si>
  <si>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</si>
  <si>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</si>
  <si>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</si>
  <si>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</si>
  <si>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</si>
  <si>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</si>
  <si>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</si>
  <si>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</si>
  <si>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</si>
  <si>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</si>
  <si>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</si>
  <si>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</si>
  <si>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</si>
  <si>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</si>
  <si>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</si>
  <si>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</si>
  <si>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</si>
  <si>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</si>
  <si>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</si>
  <si>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</si>
  <si>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</si>
  <si>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</si>
  <si>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</si>
  <si>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</si>
  <si>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</si>
  <si>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</si>
  <si>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</si>
  <si>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</si>
  <si>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</si>
  <si>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</si>
  <si>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</si>
  <si>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</si>
  <si>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</si>
  <si>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</si>
  <si>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</si>
  <si>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</si>
  <si>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</si>
  <si>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</si>
  <si>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</si>
  <si>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</si>
  <si>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</si>
  <si>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</si>
  <si>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</si>
  <si>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</si>
  <si>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</si>
  <si>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</si>
  <si>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</si>
  <si>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</si>
  <si>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</si>
  <si>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</si>
  <si>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</si>
  <si>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</si>
  <si>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</si>
  <si>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</si>
  <si>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</si>
  <si>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</si>
  <si>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</si>
  <si>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</si>
  <si>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</si>
  <si>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</si>
  <si>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</si>
  <si>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</si>
  <si>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</si>
  <si>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</si>
  <si>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</si>
  <si>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</si>
  <si>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</si>
  <si>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</si>
  <si>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</si>
  <si>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</si>
  <si>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</si>
  <si>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</si>
  <si>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</si>
  <si>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</si>
  <si>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</si>
  <si>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</si>
  <si>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</si>
  <si>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</si>
  <si>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</si>
  <si>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</si>
  <si>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</si>
  <si>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</si>
  <si>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</si>
  <si>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</si>
  <si>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</si>
  <si>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</si>
  <si>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</si>
  <si>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</si>
  <si>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</si>
  <si>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</si>
  <si>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</si>
  <si>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</si>
  <si>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</si>
  <si>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</si>
  <si>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</si>
  <si>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</si>
  <si>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</si>
  <si>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</si>
  <si>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</si>
  <si>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</si>
  <si>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</si>
  <si>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</si>
  <si>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</si>
  <si>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</si>
  <si>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</si>
  <si>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</si>
  <si>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</si>
  <si>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</si>
  <si>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</si>
  <si>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</si>
  <si>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</si>
  <si>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</si>
  <si>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</si>
  <si>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</si>
  <si>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</si>
  <si>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</si>
  <si>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</si>
  <si>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</si>
  <si>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</si>
  <si>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</si>
  <si>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</si>
  <si>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</si>
  <si>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</si>
  <si>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</si>
  <si>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</si>
  <si>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</si>
  <si>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</si>
  <si>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</si>
  <si>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</si>
  <si>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</si>
  <si>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</si>
  <si>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</si>
  <si>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</si>
  <si>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</si>
  <si>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</si>
  <si>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</si>
  <si>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</si>
  <si>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</si>
  <si>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</si>
  <si>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</si>
  <si>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</si>
  <si>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</si>
  <si>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</si>
  <si>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</si>
  <si>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</si>
  <si>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</si>
  <si>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</si>
  <si>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</si>
  <si>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</si>
  <si>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</si>
  <si>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</si>
  <si>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</si>
  <si>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</si>
  <si>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</si>
  <si>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</si>
  <si>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</si>
  <si>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</si>
  <si>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</si>
  <si>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</si>
  <si>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</si>
  <si>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</si>
  <si>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</si>
  <si>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</si>
  <si>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</si>
  <si>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</si>
  <si>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</si>
  <si>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</si>
  <si>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</si>
  <si>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</si>
  <si>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</si>
  <si>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</si>
  <si>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</si>
  <si>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</si>
  <si>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</si>
  <si>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</si>
  <si>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</si>
  <si>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</si>
  <si>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</si>
  <si>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</si>
  <si>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</si>
  <si>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</si>
  <si>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</si>
  <si>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</si>
  <si>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</si>
  <si>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</si>
  <si>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</si>
  <si>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</si>
  <si>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</si>
  <si>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</si>
  <si>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</si>
  <si>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</si>
  <si>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</si>
  <si>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</si>
  <si>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</si>
  <si>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</si>
  <si>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</si>
  <si>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</si>
  <si>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</si>
  <si>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</si>
  <si>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</si>
  <si>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</si>
  <si>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</si>
  <si>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</si>
  <si>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</si>
  <si>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</si>
  <si>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</si>
  <si>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</si>
  <si>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</si>
  <si>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</si>
  <si>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</si>
  <si>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</si>
  <si>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</si>
  <si>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</si>
  <si>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</si>
  <si>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</si>
  <si>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</si>
  <si>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</si>
  <si>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</si>
  <si>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</si>
  <si>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</si>
  <si>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</si>
  <si>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</si>
  <si>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</si>
  <si>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</si>
  <si>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</si>
  <si>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</si>
  <si>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</si>
  <si>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</si>
  <si>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</si>
  <si>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</si>
  <si>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</si>
  <si>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</si>
  <si>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</si>
  <si>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</si>
  <si>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</si>
  <si>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</si>
  <si>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</si>
  <si>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</si>
  <si>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</si>
  <si>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</si>
  <si>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</si>
  <si>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</si>
  <si>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</si>
  <si>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</si>
  <si>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</si>
  <si>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</si>
  <si>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</si>
  <si>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</si>
  <si>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</si>
  <si>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</si>
  <si>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</si>
  <si>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</si>
  <si>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</si>
  <si>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</si>
  <si>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</si>
  <si>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</si>
  <si>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</si>
  <si>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</si>
  <si>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</si>
  <si>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</si>
  <si>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</si>
  <si>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</si>
  <si>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</si>
  <si>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</si>
  <si>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</si>
  <si>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</si>
  <si>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</si>
  <si>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</si>
  <si>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</si>
  <si>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</si>
  <si>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</si>
  <si>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</si>
  <si>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</si>
  <si>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</si>
  <si>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</si>
  <si>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</si>
  <si>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</si>
  <si>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</si>
  <si>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</si>
  <si>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</si>
  <si>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</si>
  <si>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</si>
  <si>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</si>
  <si>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</si>
  <si>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</si>
  <si>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</si>
  <si>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</si>
  <si>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</si>
  <si>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</si>
  <si>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</si>
  <si>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</si>
  <si>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</si>
  <si>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</si>
  <si>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</si>
  <si>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</si>
  <si>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</si>
  <si>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</si>
  <si>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</si>
  <si>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</si>
  <si>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</si>
  <si>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</si>
  <si>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</si>
  <si>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</si>
  <si>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</si>
  <si>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</si>
  <si>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</si>
  <si>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</si>
  <si>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</si>
  <si>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</si>
  <si>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</si>
  <si>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</si>
  <si>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</si>
  <si>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</si>
  <si>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</si>
  <si>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</si>
  <si>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</si>
  <si>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</si>
  <si>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</si>
  <si>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</si>
  <si>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</si>
  <si>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</si>
  <si>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</si>
  <si>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</si>
  <si>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</si>
  <si>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</si>
  <si>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</si>
  <si>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</si>
  <si>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</si>
  <si>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</si>
  <si>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</si>
  <si>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</si>
  <si>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</si>
  <si>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</si>
  <si>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</si>
  <si>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</si>
  <si>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</si>
  <si>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</si>
  <si>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</si>
  <si>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</si>
  <si>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</si>
  <si>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</si>
  <si>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</si>
  <si>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</si>
  <si>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</si>
  <si>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</si>
  <si>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</si>
  <si>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</si>
  <si>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</si>
  <si>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</si>
  <si>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</si>
  <si>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</si>
  <si>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</si>
  <si>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</si>
  <si>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</si>
  <si>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</si>
  <si>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</si>
  <si>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</si>
  <si>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</si>
  <si>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</si>
  <si>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</si>
  <si>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</si>
  <si>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</si>
  <si>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</si>
  <si>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</si>
  <si>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</si>
  <si>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</si>
  <si>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</si>
  <si>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</si>
  <si>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</si>
  <si>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</si>
  <si>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</si>
  <si>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</si>
  <si>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</si>
  <si>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</si>
  <si>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</si>
  <si>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</si>
  <si>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</si>
  <si>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</si>
  <si>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</si>
  <si>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</si>
  <si>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</si>
  <si>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</si>
  <si>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</si>
  <si>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</si>
  <si>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</si>
  <si>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</si>
  <si>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</si>
  <si>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</si>
  <si>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</si>
  <si>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</si>
  <si>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</si>
  <si>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</si>
  <si>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</si>
  <si>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</si>
  <si>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</si>
  <si>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</si>
  <si>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</si>
  <si>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</si>
  <si>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</si>
  <si>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</si>
  <si>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</si>
  <si>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</si>
  <si>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</si>
  <si>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</si>
  <si>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</si>
  <si>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</si>
  <si>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</si>
  <si>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</si>
  <si>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</si>
  <si>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</si>
  <si>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</si>
  <si>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</si>
  <si>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</si>
  <si>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</si>
  <si>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</si>
  <si>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</si>
  <si>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</si>
  <si>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</si>
  <si>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</si>
  <si>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</si>
  <si>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</si>
  <si>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</si>
  <si>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</si>
  <si>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</si>
  <si>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</si>
  <si>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</si>
  <si>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</si>
  <si>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</si>
  <si>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</si>
  <si>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</si>
  <si>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</si>
  <si>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</si>
  <si>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</si>
  <si>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</si>
  <si>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</si>
  <si>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</si>
  <si>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</si>
  <si>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</si>
  <si>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</si>
  <si>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</si>
  <si>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</si>
  <si>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</si>
  <si>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</si>
  <si>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</si>
  <si>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</si>
  <si>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</si>
  <si>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</si>
  <si>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</si>
  <si>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</si>
  <si>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</si>
  <si>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</si>
  <si>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</si>
  <si>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</si>
  <si>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</si>
  <si>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</si>
  <si>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</si>
  <si>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</si>
  <si>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</si>
  <si>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</si>
  <si>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</si>
  <si>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</si>
  <si>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</si>
  <si>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</si>
  <si>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</si>
  <si>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</si>
  <si>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</si>
  <si>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</si>
  <si>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</si>
  <si>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</si>
  <si>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</si>
  <si>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</si>
  <si>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</si>
  <si>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</si>
  <si>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</si>
  <si>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</si>
  <si>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Arnold Magnetic Technologies</t>
  </si>
  <si>
    <t>Christopher Bacon</t>
  </si>
  <si>
    <t>cbacon@arnoldmagnetics.com</t>
  </si>
  <si>
    <t>5853859010</t>
  </si>
  <si>
    <t>arnoldmagetics.com</t>
  </si>
  <si>
    <t>CID001105</t>
  </si>
  <si>
    <t>Malaysia Smelting Corporation (MSC)</t>
  </si>
  <si>
    <t>Butterworth</t>
  </si>
  <si>
    <t>CID003401</t>
  </si>
  <si>
    <t>Fujian Ganmin RareMetal Co., Ltd.</t>
  </si>
  <si>
    <t>Bairro Guarapiranga</t>
  </si>
  <si>
    <t>CID001460</t>
  </si>
  <si>
    <t>PT Refined Bangka Tin</t>
  </si>
  <si>
    <t>CID001490</t>
  </si>
  <si>
    <t>PT Tinindo Inter Nusa</t>
  </si>
  <si>
    <t>CID001428</t>
  </si>
  <si>
    <t>PT Bukit Timah</t>
  </si>
  <si>
    <t>CID001468</t>
  </si>
  <si>
    <t>PT Stanindo Inti Perkasa</t>
  </si>
  <si>
    <t>CID003205</t>
  </si>
  <si>
    <t>PT Bangka Serumpun</t>
  </si>
  <si>
    <t>CID001493</t>
  </si>
  <si>
    <t>PT Tommy Utama</t>
  </si>
  <si>
    <t>Sumping Desa Batu Peyu</t>
  </si>
  <si>
    <t>CID002455</t>
  </si>
  <si>
    <t>CV Venus Inti Perkasa</t>
  </si>
  <si>
    <t>CID002835</t>
  </si>
  <si>
    <t>PT Menara Cipta Mulia</t>
  </si>
  <si>
    <t>Mentawak</t>
  </si>
  <si>
    <t>CID003583</t>
  </si>
  <si>
    <t>RFH Yancheng Jinye New Material Technology Co., Ltd.</t>
  </si>
  <si>
    <t>Yecheng City</t>
  </si>
  <si>
    <t>CID002318</t>
  </si>
  <si>
    <t>Jiangxi Tonggu Non-ferrous Metallurgical &amp; Chemical Co., Ltd.</t>
  </si>
  <si>
    <t>Tonggu</t>
  </si>
  <si>
    <t>Kwai Chung</t>
  </si>
  <si>
    <t>Khwaeng Dok Mai</t>
  </si>
  <si>
    <t>Ōita</t>
  </si>
  <si>
    <t>Saijo</t>
  </si>
  <si>
    <t>Kuki</t>
  </si>
  <si>
    <t>CID003978</t>
  </si>
  <si>
    <t>HANNAE FOR T Co., Ltd.</t>
  </si>
  <si>
    <t>Dangjin-si</t>
  </si>
  <si>
    <t>Kuyumcukent</t>
  </si>
  <si>
    <t>CID003643</t>
  </si>
  <si>
    <t>LLC Vostok</t>
  </si>
  <si>
    <t>Kostroma</t>
  </si>
  <si>
    <t>Iruma</t>
  </si>
  <si>
    <t>CID003553</t>
  </si>
  <si>
    <t>Artek LLC</t>
  </si>
  <si>
    <t>Moscow</t>
  </si>
  <si>
    <t>Boliden AB</t>
  </si>
  <si>
    <t>Skelleftehamn</t>
  </si>
  <si>
    <t>Magna</t>
  </si>
  <si>
    <t>Hiratsuka</t>
  </si>
  <si>
    <t>CID000766</t>
  </si>
  <si>
    <t>Bahçelievler</t>
  </si>
  <si>
    <t>CID000281</t>
  </si>
  <si>
    <t>CNMC (Guangxi) PGMA Co., Ltd.</t>
  </si>
  <si>
    <t>Hezhou</t>
  </si>
  <si>
    <t>CID002833</t>
  </si>
  <si>
    <t>ACL Metais Eireli</t>
  </si>
  <si>
    <t>Araçariguama</t>
  </si>
  <si>
    <t>XinXing Haorong Electronic Material Co., Ltd.</t>
  </si>
  <si>
    <t>CID002827</t>
  </si>
  <si>
    <t>Philippine Chuangxin Industrial Co., Inc.</t>
  </si>
  <si>
    <t>Marilao</t>
  </si>
  <si>
    <t>Shanghang</t>
  </si>
  <si>
    <t>Newburn</t>
  </si>
  <si>
    <t>Namdong</t>
  </si>
  <si>
    <t>Unecha Refractory Metals Plant</t>
  </si>
  <si>
    <t>Kobe</t>
  </si>
  <si>
    <t>Alpha</t>
  </si>
  <si>
    <t>CID001508</t>
  </si>
  <si>
    <t>QuantumClean</t>
  </si>
  <si>
    <t>Carrollton</t>
  </si>
  <si>
    <t>CID002844</t>
  </si>
  <si>
    <t>HuiChang Hill Tin Industry Co., Ltd.</t>
  </si>
  <si>
    <t>LS-NIKKO Copper Inc.</t>
  </si>
  <si>
    <t>Brazil</t>
  </si>
  <si>
    <t>China</t>
  </si>
  <si>
    <t>United Arab Emirates</t>
  </si>
  <si>
    <t>Estonia</t>
  </si>
  <si>
    <t>Germany</t>
  </si>
  <si>
    <t>India</t>
  </si>
  <si>
    <t>Japan</t>
  </si>
  <si>
    <t>France</t>
  </si>
  <si>
    <t>Malaysia</t>
  </si>
  <si>
    <t>Kazakhstan</t>
  </si>
  <si>
    <t>Mexico</t>
  </si>
  <si>
    <t>Russian Federation</t>
  </si>
  <si>
    <t>Colombia</t>
  </si>
  <si>
    <t>Thailand</t>
  </si>
  <si>
    <t>United States Of America</t>
  </si>
  <si>
    <t/>
  </si>
  <si>
    <t>Viet Nam</t>
  </si>
  <si>
    <t>CID002574</t>
  </si>
  <si>
    <t>Tuyen Quang Non-Ferrous Metals Joint Stock Company</t>
  </si>
  <si>
    <t>Tan Quang</t>
  </si>
  <si>
    <t>Taiwan, Province Of China</t>
  </si>
  <si>
    <t>Spain</t>
  </si>
  <si>
    <t>Philippines</t>
  </si>
  <si>
    <t>Poland</t>
  </si>
  <si>
    <t>Peru</t>
  </si>
  <si>
    <t>Indonesia</t>
  </si>
  <si>
    <t>Uganda</t>
  </si>
  <si>
    <t>CID005067</t>
  </si>
  <si>
    <t>PT Arsed Indonesia</t>
  </si>
  <si>
    <t>Bangka</t>
  </si>
  <si>
    <t>Bolivia (Plurinational State Of)</t>
  </si>
  <si>
    <t>Belgium</t>
  </si>
  <si>
    <t>Andorra</t>
  </si>
  <si>
    <t>Australia</t>
  </si>
  <si>
    <t>Austria</t>
  </si>
  <si>
    <t>Portugal</t>
  </si>
  <si>
    <t>Canada</t>
  </si>
  <si>
    <t>Chile</t>
  </si>
  <si>
    <t>Czechia</t>
  </si>
  <si>
    <t>Ghana</t>
  </si>
  <si>
    <t>Italy</t>
  </si>
  <si>
    <t>Korea, Republic Of</t>
  </si>
  <si>
    <t>Changwon</t>
  </si>
  <si>
    <t>Kyrgyzstan</t>
  </si>
  <si>
    <t>Bishkek</t>
  </si>
  <si>
    <t>Lithuania</t>
  </si>
  <si>
    <t>Netherlands</t>
  </si>
  <si>
    <t>New Zealand</t>
  </si>
  <si>
    <t>South Africa</t>
  </si>
  <si>
    <t>CID001032</t>
  </si>
  <si>
    <t>L'azurde Company For Jewelry</t>
  </si>
  <si>
    <t>Saudi Arabia</t>
  </si>
  <si>
    <t>Riyadh</t>
  </si>
  <si>
    <t>Sweden</t>
  </si>
  <si>
    <t>Switzerland</t>
  </si>
  <si>
    <t>Turkey</t>
  </si>
  <si>
    <t>CID000103</t>
  </si>
  <si>
    <t>Atasay Kuyumculuk Sanayi Ve Ticaret A.S.</t>
  </si>
  <si>
    <t>Istanbul</t>
  </si>
  <si>
    <t>Zimbabwe</t>
  </si>
  <si>
    <t>Uzbekistan</t>
  </si>
  <si>
    <t>Kenee Mining Corporation Vietnam</t>
  </si>
  <si>
    <t>Mentor</t>
  </si>
  <si>
    <t>Yancheng City</t>
  </si>
  <si>
    <t>Norway</t>
  </si>
  <si>
    <t>Tanzania, United Republic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</si>
</sst>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cbacon@arnoldmagnetics.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cbacon@arnoldmagnetics.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F276E805-5E52-44B1-8923-76654C53AAC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D26A8CAC-46CE-4454-94C5-976C239636B7}"/>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79" sqref="D79:E7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15880</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15881</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15882</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15880</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15881</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46218</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27" t="s">
        <v>473</v>
      </c>
      <c r="E26" s="328"/>
      <c r="F26" s="11"/>
      <c r="G26" s="335"/>
      <c r="H26" s="336"/>
      <c r="I26" s="336"/>
      <c r="J26" s="337"/>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27" t="s">
        <v>473</v>
      </c>
      <c r="E29" s="328"/>
      <c r="F29" s="11"/>
      <c r="G29" s="335"/>
      <c r="H29" s="336"/>
      <c r="I29" s="336"/>
      <c r="J29" s="337"/>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33" t="s">
        <v>473</v>
      </c>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27" t="s">
        <v>473</v>
      </c>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27" t="s">
        <v>475</v>
      </c>
      <c r="E38" s="328"/>
      <c r="F38" s="44"/>
      <c r="G38" s="335"/>
      <c r="H38" s="336"/>
      <c r="I38" s="336"/>
      <c r="J38" s="337"/>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475</v>
      </c>
      <c r="E39" s="328"/>
      <c r="F39" s="44"/>
      <c r="G39" s="335"/>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475</v>
      </c>
      <c r="E40" s="328"/>
      <c r="F40" s="44"/>
      <c r="G40" s="335"/>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27" t="s">
        <v>475</v>
      </c>
      <c r="E41" s="328"/>
      <c r="F41" s="44"/>
      <c r="G41" s="335"/>
      <c r="H41" s="336"/>
      <c r="I41" s="336"/>
      <c r="J41" s="337"/>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27" t="s">
        <v>473</v>
      </c>
      <c r="E44" s="328"/>
      <c r="F44" s="44"/>
      <c r="G44" s="335"/>
      <c r="H44" s="336"/>
      <c r="I44" s="336"/>
      <c r="J44" s="337"/>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473</v>
      </c>
      <c r="E45" s="328"/>
      <c r="F45" s="44"/>
      <c r="G45" s="335"/>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473</v>
      </c>
      <c r="E46" s="328"/>
      <c r="F46" s="44"/>
      <c r="G46" s="335"/>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473</v>
      </c>
      <c r="E47" s="328"/>
      <c r="F47" s="44"/>
      <c r="G47" s="335"/>
      <c r="H47" s="336"/>
      <c r="I47" s="336"/>
      <c r="J47" s="337"/>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27" t="s">
        <v>475</v>
      </c>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475</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475</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27" t="s">
        <v>475</v>
      </c>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69" t="s">
        <v>2371</v>
      </c>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9" t="s">
        <v>2371</v>
      </c>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9" t="s">
        <v>2371</v>
      </c>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69" t="s">
        <v>2371</v>
      </c>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33" t="s">
        <v>474</v>
      </c>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474</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474</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27" t="s">
        <v>474</v>
      </c>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27" t="s">
        <v>473</v>
      </c>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27" t="s">
        <v>473</v>
      </c>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15883</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474</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13454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59D92258-F1C5-40E0-BF39-51DEB130D7D3}"/>
    <hyperlink ref="D20" r:id="rId4" xr:uid="{8A8C953E-0C02-4875-8A8B-25BAAA399B97}"/>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288" zoomScaleNormal="100" zoomScalePageLayoutView="55" workbookViewId="0">
      <selection activeCell="C8" sqref="C8"/>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754</v>
      </c>
      <c r="B5" s="166" t="s">
        <v>1088</v>
      </c>
      <c r="C5" s="170" t="s">
        <v>2422</v>
      </c>
      <c r="D5" s="213"/>
      <c r="E5" s="166" t="s">
        <v>1054</v>
      </c>
      <c r="F5" s="166" t="s">
        <v>754</v>
      </c>
      <c r="G5" s="166" t="s">
        <v>12764</v>
      </c>
      <c r="H5" s="167">
        <v>0</v>
      </c>
      <c r="I5" s="168" t="s">
        <v>1685</v>
      </c>
      <c r="J5" s="168" t="s">
        <v>1689</v>
      </c>
      <c r="K5" s="207"/>
      <c r="L5" s="207"/>
      <c r="M5" s="207"/>
      <c r="N5" s="207"/>
      <c r="O5" s="207"/>
      <c r="P5" s="169"/>
      <c r="Q5" s="208"/>
      <c r="R5" s="166" t="str">
        <f ca="1">IF(ISERROR($V5),"",OFFSET('Smelter Look-up'!$C$4,$V5-4,0)&amp;"")</f>
        <v>White Solder Metalurgia e Mineracao Ltda.</v>
      </c>
      <c r="S5" s="165" t="str">
        <f ca="1">IF(B5="","",IF(ISERROR(MATCH($E5,CL,0)),"Unknown",INDIRECT("'C'!$A$"&amp;MATCH($E5,CL,0)+1)))</f>
        <v>BR</v>
      </c>
      <c r="T5" s="165" t="str">
        <f ca="1">IF(B5="","",IF(ISERROR(MATCH($J5,SorP!$B$1:$B$6261,0)),"",INDIRECT("'SorP'!$A$"&amp;MATCH($S5&amp;$J5,SorP!C:C,0))))</f>
        <v>BR-RO</v>
      </c>
      <c r="U5" s="185"/>
      <c r="V5" s="209">
        <f>IF(C5="",NA(),IF(OR(C5="Smelter not listed",C5="Smelter not yet identified"),MATCH($B5&amp;$D5,'Smelter Look-up'!$J:$J,0),MATCH($B5&amp;$C5,'Smelter Look-up'!$J:$J,0)))</f>
        <v>551</v>
      </c>
      <c r="X5" s="210">
        <f t="shared" ref="X5" si="0">IF(AND(C5="Smelter not listed",OR(LEN(D5)=0,LEN(E5)=0)),1,0)</f>
        <v>0</v>
      </c>
      <c r="AB5" s="211" t="str">
        <f t="shared" ref="AB5" si="1">B5&amp;C5</f>
        <v>TinWhite Solder Metalurgia e Mineracao Ltda.</v>
      </c>
    </row>
    <row r="6" spans="1:34" s="210" customFormat="1" ht="20.100000000000001" customHeight="1">
      <c r="A6" s="245" t="s">
        <v>736</v>
      </c>
      <c r="B6" s="166" t="s">
        <v>1088</v>
      </c>
      <c r="C6" s="170" t="s">
        <v>803</v>
      </c>
      <c r="D6" s="213"/>
      <c r="E6" s="166" t="s">
        <v>2321</v>
      </c>
      <c r="F6" s="166" t="s">
        <v>736</v>
      </c>
      <c r="G6" s="166" t="s">
        <v>12764</v>
      </c>
      <c r="H6" s="167">
        <v>0</v>
      </c>
      <c r="I6" s="168" t="s">
        <v>1688</v>
      </c>
      <c r="J6" s="168" t="s">
        <v>1688</v>
      </c>
      <c r="K6" s="207"/>
      <c r="L6" s="207"/>
      <c r="M6" s="207"/>
      <c r="N6" s="207"/>
      <c r="O6" s="207"/>
      <c r="P6" s="169"/>
      <c r="Q6" s="208"/>
      <c r="R6" s="166" t="str">
        <f ca="1">IF(ISERROR($V6),"",OFFSET('Smelter Look-up'!$C$4,$V6-4,0)&amp;"")</f>
        <v>EM Vinto</v>
      </c>
      <c r="S6" s="165" t="str">
        <f t="shared" ref="S6:S37" ca="1" si="2">IF(B6="","",IF(ISERROR(MATCH($E6,CL,0)),"Unknown",INDIRECT("'C'!$A$"&amp;MATCH($E6,CL,0)+1)))</f>
        <v>Unknown</v>
      </c>
      <c r="T6" s="165" t="e">
        <f ca="1">IF(B6="","",IF(ISERROR(MATCH($J6,SorP!$B$1:$B$6261,0)),"",INDIRECT("'SorP'!$A$"&amp;MATCH($S6&amp;$J6,SorP!C:C,0))))</f>
        <v>#N/A</v>
      </c>
      <c r="U6" s="185"/>
      <c r="V6" s="209">
        <f>IF(C6="",NA(),IF(OR(C6="Smelter not listed",C6="Smelter not yet identified"),MATCH($B6&amp;$D6,'Smelter Look-up'!$J:$J,0),MATCH($B6&amp;$C6,'Smelter Look-up'!$J:$J,0)))</f>
        <v>453</v>
      </c>
      <c r="X6" s="210">
        <f t="shared" ref="X6:X37" si="3">IF(AND(C6="Smelter not listed",OR(LEN(D6)=0,LEN(E6)=0)),1,0)</f>
        <v>0</v>
      </c>
      <c r="AB6" s="211" t="str">
        <f t="shared" ref="AB6:AB37" si="4">B6&amp;C6</f>
        <v>TinEM Vinto</v>
      </c>
    </row>
    <row r="7" spans="1:34" s="210" customFormat="1" ht="20.100000000000001" customHeight="1">
      <c r="A7" s="245" t="s">
        <v>12709</v>
      </c>
      <c r="B7" s="166" t="s">
        <v>1088</v>
      </c>
      <c r="C7" s="170" t="s">
        <v>12708</v>
      </c>
      <c r="D7" s="213"/>
      <c r="E7" s="166" t="s">
        <v>2323</v>
      </c>
      <c r="F7" s="166" t="s">
        <v>12709</v>
      </c>
      <c r="G7" s="166" t="s">
        <v>12764</v>
      </c>
      <c r="H7" s="167">
        <v>0</v>
      </c>
      <c r="I7" s="168" t="s">
        <v>12710</v>
      </c>
      <c r="J7" s="168" t="s">
        <v>1660</v>
      </c>
      <c r="K7" s="207"/>
      <c r="L7" s="207"/>
      <c r="M7" s="207"/>
      <c r="N7" s="207"/>
      <c r="O7" s="207"/>
      <c r="P7" s="169"/>
      <c r="Q7" s="208"/>
      <c r="R7" s="166" t="str">
        <f ca="1">IF(ISERROR($V7),"",OFFSET('Smelter Look-up'!$C$4,$V7-4,0)&amp;"")</f>
        <v>Tin Technology &amp; Refining</v>
      </c>
      <c r="S7" s="165" t="str">
        <f t="shared" ca="1" si="2"/>
        <v>US</v>
      </c>
      <c r="T7" s="165" t="str">
        <f ca="1">IF(B7="","",IF(ISERROR(MATCH($J7,SorP!$B$1:$B$6261,0)),"",INDIRECT("'SorP'!$A$"&amp;MATCH($S7&amp;$J7,SorP!C:C,0))))</f>
        <v>US-PA</v>
      </c>
      <c r="U7" s="185"/>
      <c r="V7" s="209">
        <f>IF(C7="",NA(),IF(OR(C7="Smelter not listed",C7="Smelter not yet identified"),MATCH($B7&amp;$D7,'Smelter Look-up'!$J:$J,0),MATCH($B7&amp;$C7,'Smelter Look-up'!$J:$J,0)))</f>
        <v>547</v>
      </c>
      <c r="X7" s="210">
        <f t="shared" si="3"/>
        <v>0</v>
      </c>
      <c r="AB7" s="211" t="str">
        <f t="shared" si="4"/>
        <v>TinTin Technology &amp; Refining</v>
      </c>
    </row>
    <row r="8" spans="1:34" s="210" customFormat="1" ht="20.100000000000001" customHeight="1">
      <c r="A8" s="245" t="s">
        <v>744</v>
      </c>
      <c r="B8" s="166" t="s">
        <v>1088</v>
      </c>
      <c r="C8" s="170" t="s">
        <v>992</v>
      </c>
      <c r="D8" s="213"/>
      <c r="E8" s="166" t="s">
        <v>840</v>
      </c>
      <c r="F8" s="166" t="s">
        <v>744</v>
      </c>
      <c r="G8" s="166" t="s">
        <v>12764</v>
      </c>
      <c r="H8" s="167">
        <v>0</v>
      </c>
      <c r="I8" s="168" t="s">
        <v>1702</v>
      </c>
      <c r="J8" s="168" t="s">
        <v>8699</v>
      </c>
      <c r="K8" s="207"/>
      <c r="L8" s="207"/>
      <c r="M8" s="207"/>
      <c r="N8" s="207"/>
      <c r="O8" s="207"/>
      <c r="P8" s="169"/>
      <c r="Q8" s="208"/>
      <c r="R8" s="166" t="str">
        <f ca="1">IF(ISERROR($V8),"",OFFSET('Smelter Look-up'!$C$4,$V8-4,0)&amp;"")</f>
        <v>Minsur</v>
      </c>
      <c r="S8" s="165" t="str">
        <f t="shared" ca="1" si="2"/>
        <v>PE</v>
      </c>
      <c r="T8" s="165" t="str">
        <f ca="1">IF(B8="","",IF(ISERROR(MATCH($J8,SorP!$B$1:$B$6261,0)),"",INDIRECT("'SorP'!$A$"&amp;MATCH($S8&amp;$J8,SorP!C:C,0))))</f>
        <v>PE-ICA</v>
      </c>
      <c r="U8" s="185"/>
      <c r="V8" s="209">
        <f>IF(C8="",NA(),IF(OR(C8="Smelter not listed",C8="Smelter not yet identified"),MATCH($B8&amp;$D8,'Smelter Look-up'!$J:$J,0),MATCH($B8&amp;$C8,'Smelter Look-up'!$J:$J,0)))</f>
        <v>503</v>
      </c>
      <c r="X8" s="210">
        <f t="shared" si="3"/>
        <v>0</v>
      </c>
      <c r="AB8" s="211" t="str">
        <f t="shared" si="4"/>
        <v>TinMinsur</v>
      </c>
    </row>
    <row r="9" spans="1:34" s="210" customFormat="1" ht="20.100000000000001" customHeight="1">
      <c r="A9" s="245" t="s">
        <v>1728</v>
      </c>
      <c r="B9" s="166" t="s">
        <v>1088</v>
      </c>
      <c r="C9" s="170" t="s">
        <v>14898</v>
      </c>
      <c r="D9" s="213"/>
      <c r="E9" s="166" t="s">
        <v>1053</v>
      </c>
      <c r="F9" s="166" t="s">
        <v>1728</v>
      </c>
      <c r="G9" s="166" t="s">
        <v>12764</v>
      </c>
      <c r="H9" s="167">
        <v>0</v>
      </c>
      <c r="I9" s="168" t="s">
        <v>1729</v>
      </c>
      <c r="J9" s="168" t="s">
        <v>3031</v>
      </c>
      <c r="K9" s="207"/>
      <c r="L9" s="207"/>
      <c r="M9" s="207"/>
      <c r="N9" s="207"/>
      <c r="O9" s="207"/>
      <c r="P9" s="169"/>
      <c r="Q9" s="208"/>
      <c r="R9" s="166" t="str">
        <f ca="1">IF(ISERROR($V9),"",OFFSET('Smelter Look-up'!$C$4,$V9-4,0)&amp;"")</f>
        <v>Aurubis Beerse</v>
      </c>
      <c r="S9" s="165" t="str">
        <f t="shared" ca="1" si="2"/>
        <v>BE</v>
      </c>
      <c r="T9" s="165" t="str">
        <f ca="1">IF(B9="","",IF(ISERROR(MATCH($J9,SorP!$B$1:$B$6261,0)),"",INDIRECT("'SorP'!$A$"&amp;MATCH($S9&amp;$J9,SorP!C:C,0))))</f>
        <v>BE-VAN</v>
      </c>
      <c r="U9" s="185"/>
      <c r="V9" s="209">
        <f>IF(C9="",NA(),IF(OR(C9="Smelter not listed",C9="Smelter not yet identified"),MATCH($B9&amp;$D9,'Smelter Look-up'!$J:$J,0),MATCH($B9&amp;$C9,'Smelter Look-up'!$J:$J,0)))</f>
        <v>423</v>
      </c>
      <c r="X9" s="210">
        <f t="shared" si="3"/>
        <v>0</v>
      </c>
      <c r="AB9" s="211" t="str">
        <f t="shared" si="4"/>
        <v>TinAurubis Beerse</v>
      </c>
    </row>
    <row r="10" spans="1:34" s="210" customFormat="1" ht="20.100000000000001" customHeight="1">
      <c r="A10" s="245" t="s">
        <v>750</v>
      </c>
      <c r="B10" s="166" t="s">
        <v>1088</v>
      </c>
      <c r="C10" s="170" t="s">
        <v>13288</v>
      </c>
      <c r="D10" s="213"/>
      <c r="E10" s="166" t="s">
        <v>1063</v>
      </c>
      <c r="F10" s="166" t="s">
        <v>750</v>
      </c>
      <c r="G10" s="166" t="s">
        <v>12764</v>
      </c>
      <c r="H10" s="167">
        <v>0</v>
      </c>
      <c r="I10" s="168" t="s">
        <v>1710</v>
      </c>
      <c r="J10" s="168" t="s">
        <v>12398</v>
      </c>
      <c r="K10" s="207"/>
      <c r="L10" s="207"/>
      <c r="M10" s="207"/>
      <c r="N10" s="207"/>
      <c r="O10" s="207"/>
      <c r="P10" s="169"/>
      <c r="Q10" s="208"/>
      <c r="R10" s="166" t="str">
        <f ca="1">IF(ISERROR($V10),"",OFFSET('Smelter Look-up'!$C$4,$V10-4,0)&amp;"")</f>
        <v>PT Timah Tbk Mentok</v>
      </c>
      <c r="S10" s="165" t="str">
        <f t="shared" ca="1" si="2"/>
        <v>ID</v>
      </c>
      <c r="T10" s="165" t="str">
        <f ca="1">IF(B10="","",IF(ISERROR(MATCH($J10,SorP!$B$1:$B$6261,0)),"",INDIRECT("'SorP'!$A$"&amp;MATCH($S10&amp;$J10,SorP!C:C,0))))</f>
        <v>ID-BB</v>
      </c>
      <c r="U10" s="185"/>
      <c r="V10" s="209">
        <f>IF(C10="",NA(),IF(OR(C10="Smelter not listed",C10="Smelter not yet identified"),MATCH($B10&amp;$D10,'Smelter Look-up'!$J:$J,0),MATCH($B10&amp;$C10,'Smelter Look-up'!$J:$J,0)))</f>
        <v>532</v>
      </c>
      <c r="X10" s="210">
        <f t="shared" si="3"/>
        <v>0</v>
      </c>
      <c r="AB10" s="211" t="str">
        <f t="shared" si="4"/>
        <v>TinPT Timah Tbk Mentok</v>
      </c>
    </row>
    <row r="11" spans="1:34" s="210" customFormat="1" ht="20.100000000000001" customHeight="1">
      <c r="A11" s="245" t="s">
        <v>767</v>
      </c>
      <c r="B11" s="166" t="s">
        <v>1088</v>
      </c>
      <c r="C11" s="170" t="s">
        <v>13289</v>
      </c>
      <c r="D11" s="213"/>
      <c r="E11" s="166" t="s">
        <v>1063</v>
      </c>
      <c r="F11" s="166" t="s">
        <v>767</v>
      </c>
      <c r="G11" s="166" t="s">
        <v>12764</v>
      </c>
      <c r="H11" s="167">
        <v>0</v>
      </c>
      <c r="I11" s="168" t="s">
        <v>1708</v>
      </c>
      <c r="J11" s="168" t="s">
        <v>5897</v>
      </c>
      <c r="K11" s="207"/>
      <c r="L11" s="207"/>
      <c r="M11" s="207"/>
      <c r="N11" s="207"/>
      <c r="O11" s="207"/>
      <c r="P11" s="169"/>
      <c r="Q11" s="208"/>
      <c r="R11" s="166" t="str">
        <f ca="1">IF(ISERROR($V11),"",OFFSET('Smelter Look-up'!$C$4,$V11-4,0)&amp;"")</f>
        <v>PT Timah Tbk Kundur</v>
      </c>
      <c r="S11" s="165" t="str">
        <f t="shared" ca="1" si="2"/>
        <v>ID</v>
      </c>
      <c r="T11" s="165" t="str">
        <f ca="1">IF(B11="","",IF(ISERROR(MATCH($J11,SorP!$B$1:$B$6261,0)),"",INDIRECT("'SorP'!$A$"&amp;MATCH($S11&amp;$J11,SorP!C:C,0))))</f>
        <v>ID-RI</v>
      </c>
      <c r="U11" s="185"/>
      <c r="V11" s="209">
        <f>IF(C11="",NA(),IF(OR(C11="Smelter not listed",C11="Smelter not yet identified"),MATCH($B11&amp;$D11,'Smelter Look-up'!$J:$J,0),MATCH($B11&amp;$C11,'Smelter Look-up'!$J:$J,0)))</f>
        <v>531</v>
      </c>
      <c r="X11" s="210">
        <f t="shared" si="3"/>
        <v>0</v>
      </c>
      <c r="AB11" s="211" t="str">
        <f t="shared" si="4"/>
        <v>TinPT Timah Tbk Kundur</v>
      </c>
    </row>
    <row r="12" spans="1:34" s="210" customFormat="1" ht="20.100000000000001" customHeight="1">
      <c r="A12" s="245" t="s">
        <v>753</v>
      </c>
      <c r="B12" s="166" t="s">
        <v>1088</v>
      </c>
      <c r="C12" s="170" t="s">
        <v>989</v>
      </c>
      <c r="D12" s="213"/>
      <c r="E12" s="166" t="s">
        <v>848</v>
      </c>
      <c r="F12" s="166" t="s">
        <v>753</v>
      </c>
      <c r="G12" s="166" t="s">
        <v>12764</v>
      </c>
      <c r="H12" s="167">
        <v>0</v>
      </c>
      <c r="I12" s="168" t="s">
        <v>1711</v>
      </c>
      <c r="J12" s="168" t="s">
        <v>1712</v>
      </c>
      <c r="K12" s="207"/>
      <c r="L12" s="207"/>
      <c r="M12" s="207"/>
      <c r="N12" s="207"/>
      <c r="O12" s="207"/>
      <c r="P12" s="169"/>
      <c r="Q12" s="208"/>
      <c r="R12" s="166" t="str">
        <f ca="1">IF(ISERROR($V12),"",OFFSET('Smelter Look-up'!$C$4,$V12-4,0)&amp;"")</f>
        <v>Thaisarco</v>
      </c>
      <c r="S12" s="165" t="str">
        <f t="shared" ca="1" si="2"/>
        <v>TH</v>
      </c>
      <c r="T12" s="165" t="str">
        <f ca="1">IF(B12="","",IF(ISERROR(MATCH($J12,SorP!$B$1:$B$6261,0)),"",INDIRECT("'SorP'!$A$"&amp;MATCH($S12&amp;$J12,SorP!C:C,0))))</f>
        <v>TH-83</v>
      </c>
      <c r="U12" s="185"/>
      <c r="V12" s="209">
        <f>IF(C12="",NA(),IF(OR(C12="Smelter not listed",C12="Smelter not yet identified"),MATCH($B12&amp;$D12,'Smelter Look-up'!$J:$J,0),MATCH($B12&amp;$C12,'Smelter Look-up'!$J:$J,0)))</f>
        <v>543</v>
      </c>
      <c r="X12" s="210">
        <f t="shared" si="3"/>
        <v>0</v>
      </c>
      <c r="AB12" s="211" t="str">
        <f t="shared" si="4"/>
        <v>TinThaisarco</v>
      </c>
    </row>
    <row r="13" spans="1:34" s="210" customFormat="1" ht="20.100000000000001" customHeight="1">
      <c r="A13" s="245" t="s">
        <v>15884</v>
      </c>
      <c r="B13" s="166" t="s">
        <v>1088</v>
      </c>
      <c r="C13" s="170" t="s">
        <v>15885</v>
      </c>
      <c r="D13" s="213"/>
      <c r="E13" s="166" t="s">
        <v>1073</v>
      </c>
      <c r="F13" s="166" t="s">
        <v>15884</v>
      </c>
      <c r="G13" s="166" t="s">
        <v>12764</v>
      </c>
      <c r="H13" s="167">
        <v>0</v>
      </c>
      <c r="I13" s="168" t="s">
        <v>15886</v>
      </c>
      <c r="J13" s="168" t="s">
        <v>8321</v>
      </c>
      <c r="K13" s="207"/>
      <c r="L13" s="207"/>
      <c r="M13" s="207"/>
      <c r="N13" s="207"/>
      <c r="O13" s="207"/>
      <c r="P13" s="169"/>
      <c r="Q13" s="208"/>
      <c r="R13" s="166" t="str">
        <f ca="1">IF(ISERROR($V13),"",OFFSET('Smelter Look-up'!$C$4,$V13-4,0)&amp;"")</f>
        <v/>
      </c>
      <c r="S13" s="165" t="str">
        <f t="shared" ca="1" si="2"/>
        <v>MY</v>
      </c>
      <c r="T13" s="165" t="str">
        <f ca="1">IF(B13="","",IF(ISERROR(MATCH($J13,SorP!$B$1:$B$6261,0)),"",INDIRECT("'SorP'!$A$"&amp;MATCH($S13&amp;$J13,SorP!C:C,0))))</f>
        <v>MY-07</v>
      </c>
      <c r="U13" s="185"/>
      <c r="V13" s="209" t="e">
        <f>IF(C13="",NA(),IF(OR(C13="Smelter not listed",C13="Smelter not yet identified"),MATCH($B13&amp;$D13,'Smelter Look-up'!$J:$J,0),MATCH($B13&amp;$C13,'Smelter Look-up'!$J:$J,0)))</f>
        <v>#N/A</v>
      </c>
      <c r="X13" s="210">
        <f t="shared" si="3"/>
        <v>0</v>
      </c>
      <c r="AB13" s="211" t="str">
        <f t="shared" si="4"/>
        <v>TinMalaysia Smelting Corporation (MSC)</v>
      </c>
    </row>
    <row r="14" spans="1:34" s="210" customFormat="1" ht="20.100000000000001" customHeight="1">
      <c r="A14" s="245" t="s">
        <v>743</v>
      </c>
      <c r="B14" s="166" t="s">
        <v>1088</v>
      </c>
      <c r="C14" s="170" t="s">
        <v>11981</v>
      </c>
      <c r="D14" s="213"/>
      <c r="E14" s="166" t="s">
        <v>1054</v>
      </c>
      <c r="F14" s="166" t="s">
        <v>743</v>
      </c>
      <c r="G14" s="166" t="s">
        <v>12764</v>
      </c>
      <c r="H14" s="167">
        <v>0</v>
      </c>
      <c r="I14" s="168" t="s">
        <v>15243</v>
      </c>
      <c r="J14" s="168" t="s">
        <v>1610</v>
      </c>
      <c r="K14" s="207"/>
      <c r="L14" s="207"/>
      <c r="M14" s="207"/>
      <c r="N14" s="207"/>
      <c r="O14" s="207"/>
      <c r="P14" s="169"/>
      <c r="Q14" s="208"/>
      <c r="R14" s="166" t="str">
        <f ca="1">IF(ISERROR($V14),"",OFFSET('Smelter Look-up'!$C$4,$V14-4,0)&amp;"")</f>
        <v>Mineracao Taboca S.A.</v>
      </c>
      <c r="S14" s="165" t="str">
        <f t="shared" ca="1" si="2"/>
        <v>BR</v>
      </c>
      <c r="T14" s="165" t="str">
        <f ca="1">IF(B14="","",IF(ISERROR(MATCH($J14,SorP!$B$1:$B$6261,0)),"",INDIRECT("'SorP'!$A$"&amp;MATCH($S14&amp;$J14,SorP!C:C,0))))</f>
        <v>BR-SP</v>
      </c>
      <c r="U14" s="185"/>
      <c r="V14" s="209">
        <f>IF(C14="",NA(),IF(OR(C14="Smelter not listed",C14="Smelter not yet identified"),MATCH($B14&amp;$D14,'Smelter Look-up'!$J:$J,0),MATCH($B14&amp;$C14,'Smelter Look-up'!$J:$J,0)))</f>
        <v>498</v>
      </c>
      <c r="X14" s="210">
        <f t="shared" si="3"/>
        <v>0</v>
      </c>
      <c r="AB14" s="211" t="str">
        <f t="shared" si="4"/>
        <v>TinMineracao Taboca S.A.</v>
      </c>
    </row>
    <row r="15" spans="1:34" s="210" customFormat="1" ht="20.100000000000001" customHeight="1">
      <c r="A15" s="245" t="s">
        <v>748</v>
      </c>
      <c r="B15" s="166" t="s">
        <v>1088</v>
      </c>
      <c r="C15" s="170" t="s">
        <v>13290</v>
      </c>
      <c r="D15" s="213"/>
      <c r="E15" s="166" t="s">
        <v>2321</v>
      </c>
      <c r="F15" s="166" t="s">
        <v>748</v>
      </c>
      <c r="G15" s="166" t="s">
        <v>12764</v>
      </c>
      <c r="H15" s="167">
        <v>0</v>
      </c>
      <c r="I15" s="168" t="s">
        <v>1688</v>
      </c>
      <c r="J15" s="168" t="s">
        <v>1688</v>
      </c>
      <c r="K15" s="207"/>
      <c r="L15" s="207"/>
      <c r="M15" s="207"/>
      <c r="N15" s="207"/>
      <c r="O15" s="207"/>
      <c r="P15" s="169"/>
      <c r="Q15" s="208"/>
      <c r="R15" s="166" t="str">
        <f ca="1">IF(ISERROR($V15),"",OFFSET('Smelter Look-up'!$C$4,$V15-4,0)&amp;"")</f>
        <v>Operaciones Metalurgicas S.A.</v>
      </c>
      <c r="S15" s="165" t="str">
        <f t="shared" ca="1" si="2"/>
        <v>Unknown</v>
      </c>
      <c r="T15" s="165" t="e">
        <f ca="1">IF(B15="","",IF(ISERROR(MATCH($J15,SorP!$B$1:$B$6261,0)),"",INDIRECT("'SorP'!$A$"&amp;MATCH($S15&amp;$J15,SorP!C:C,0))))</f>
        <v>#N/A</v>
      </c>
      <c r="U15" s="185"/>
      <c r="V15" s="209">
        <f>IF(C15="",NA(),IF(OR(C15="Smelter not listed",C15="Smelter not yet identified"),MATCH($B15&amp;$D15,'Smelter Look-up'!$J:$J,0),MATCH($B15&amp;$C15,'Smelter Look-up'!$J:$J,0)))</f>
        <v>514</v>
      </c>
      <c r="X15" s="210">
        <f t="shared" si="3"/>
        <v>0</v>
      </c>
      <c r="AB15" s="211" t="str">
        <f t="shared" si="4"/>
        <v>TinOperaciones Metalurgicas S.A.</v>
      </c>
    </row>
    <row r="16" spans="1:34" s="210" customFormat="1" ht="20.100000000000001" customHeight="1">
      <c r="A16" s="245" t="s">
        <v>663</v>
      </c>
      <c r="B16" s="166" t="s">
        <v>1087</v>
      </c>
      <c r="C16" s="170" t="s">
        <v>2183</v>
      </c>
      <c r="D16" s="213"/>
      <c r="E16" s="166" t="s">
        <v>1055</v>
      </c>
      <c r="F16" s="166" t="s">
        <v>663</v>
      </c>
      <c r="G16" s="166" t="s">
        <v>12764</v>
      </c>
      <c r="H16" s="167">
        <v>0</v>
      </c>
      <c r="I16" s="168" t="s">
        <v>1548</v>
      </c>
      <c r="J16" s="168" t="s">
        <v>1549</v>
      </c>
      <c r="K16" s="207"/>
      <c r="L16" s="207"/>
      <c r="M16" s="207"/>
      <c r="N16" s="207"/>
      <c r="O16" s="207"/>
      <c r="P16" s="169"/>
      <c r="Q16" s="208"/>
      <c r="R16" s="166" t="str">
        <f ca="1">IF(ISERROR($V16),"",OFFSET('Smelter Look-up'!$C$4,$V16-4,0)&amp;"")</f>
        <v>Asahi Refining Canada Ltd.</v>
      </c>
      <c r="S16" s="165" t="str">
        <f t="shared" ca="1" si="2"/>
        <v>CA</v>
      </c>
      <c r="T16" s="165" t="str">
        <f ca="1">IF(B16="","",IF(ISERROR(MATCH($J16,SorP!$B$1:$B$6261,0)),"",INDIRECT("'SorP'!$A$"&amp;MATCH($S16&amp;$J16,SorP!C:C,0))))</f>
        <v>CA-ON</v>
      </c>
      <c r="U16" s="185"/>
      <c r="V16" s="209">
        <f>IF(C16="",NA(),IF(OR(C16="Smelter not listed",C16="Smelter not yet identified"),MATCH($B16&amp;$D16,'Smelter Look-up'!$J:$J,0),MATCH($B16&amp;$C16,'Smelter Look-up'!$J:$J,0)))</f>
        <v>34</v>
      </c>
      <c r="X16" s="210">
        <f t="shared" si="3"/>
        <v>0</v>
      </c>
      <c r="AB16" s="211" t="str">
        <f t="shared" si="4"/>
        <v>GoldAsahi Refining Canada Ltd.</v>
      </c>
    </row>
    <row r="17" spans="1:28" s="210" customFormat="1" ht="20.100000000000001" customHeight="1">
      <c r="A17" s="245" t="s">
        <v>653</v>
      </c>
      <c r="B17" s="166" t="s">
        <v>1087</v>
      </c>
      <c r="C17" s="170" t="s">
        <v>2390</v>
      </c>
      <c r="D17" s="213"/>
      <c r="E17" s="166" t="s">
        <v>1058</v>
      </c>
      <c r="F17" s="166" t="s">
        <v>653</v>
      </c>
      <c r="G17" s="166" t="s">
        <v>12764</v>
      </c>
      <c r="H17" s="167">
        <v>0</v>
      </c>
      <c r="I17" s="168" t="s">
        <v>1536</v>
      </c>
      <c r="J17" s="168" t="s">
        <v>15158</v>
      </c>
      <c r="K17" s="207"/>
      <c r="L17" s="207"/>
      <c r="M17" s="207"/>
      <c r="N17" s="207"/>
      <c r="O17" s="207"/>
      <c r="P17" s="169"/>
      <c r="Q17" s="208"/>
      <c r="R17" s="166" t="str">
        <f ca="1">IF(ISERROR($V17),"",OFFSET('Smelter Look-up'!$C$4,$V17-4,0)&amp;"")</f>
        <v>Heraeus Metals Hong Kong Ltd.</v>
      </c>
      <c r="S17" s="165" t="str">
        <f t="shared" ca="1" si="2"/>
        <v>CN</v>
      </c>
      <c r="T17" s="165" t="str">
        <f ca="1">IF(B17="","",IF(ISERROR(MATCH($J17,SorP!$B$1:$B$6261,0)),"",INDIRECT("'SorP'!$A$"&amp;MATCH($S17&amp;$J17,SorP!C:C,0))))</f>
        <v/>
      </c>
      <c r="U17" s="185"/>
      <c r="V17" s="209">
        <f>IF(C17="",NA(),IF(OR(C17="Smelter not listed",C17="Smelter not yet identified"),MATCH($B17&amp;$D17,'Smelter Look-up'!$J:$J,0),MATCH($B17&amp;$C17,'Smelter Look-up'!$J:$J,0)))</f>
        <v>123</v>
      </c>
      <c r="X17" s="210">
        <f t="shared" si="3"/>
        <v>0</v>
      </c>
      <c r="AB17" s="211" t="str">
        <f t="shared" si="4"/>
        <v>GoldHeraeus Metals Hong Kong Ltd.</v>
      </c>
    </row>
    <row r="18" spans="1:28" s="210" customFormat="1" ht="20.100000000000001" customHeight="1">
      <c r="A18" s="165" t="s">
        <v>680</v>
      </c>
      <c r="B18" s="166" t="s">
        <v>1087</v>
      </c>
      <c r="C18" s="170" t="s">
        <v>1183</v>
      </c>
      <c r="D18" s="213"/>
      <c r="E18" s="166" t="s">
        <v>2323</v>
      </c>
      <c r="F18" s="166" t="s">
        <v>680</v>
      </c>
      <c r="G18" s="166" t="s">
        <v>12764</v>
      </c>
      <c r="H18" s="167">
        <v>0</v>
      </c>
      <c r="I18" s="168" t="s">
        <v>1565</v>
      </c>
      <c r="J18" s="168" t="s">
        <v>1566</v>
      </c>
      <c r="K18" s="207"/>
      <c r="L18" s="207"/>
      <c r="M18" s="207"/>
      <c r="N18" s="207"/>
      <c r="O18" s="207"/>
      <c r="P18" s="169"/>
      <c r="Q18" s="208"/>
      <c r="R18" s="166" t="str">
        <f ca="1">IF(ISERROR($V18),"",OFFSET('Smelter Look-up'!$C$4,$V18-4,0)&amp;"")</f>
        <v>Metalor USA Refining Corporation</v>
      </c>
      <c r="S18" s="165" t="str">
        <f t="shared" ca="1" si="2"/>
        <v>US</v>
      </c>
      <c r="T18" s="165" t="str">
        <f ca="1">IF(B18="","",IF(ISERROR(MATCH($J18,SorP!$B$1:$B$6261,0)),"",INDIRECT("'SorP'!$A$"&amp;MATCH($S18&amp;$J18,SorP!C:C,0))))</f>
        <v>US-MA</v>
      </c>
      <c r="U18" s="185"/>
      <c r="V18" s="209">
        <f>IF(C18="",NA(),IF(OR(C18="Smelter not listed",C18="Smelter not yet identified"),MATCH($B18&amp;$D18,'Smelter Look-up'!$J:$J,0),MATCH($B18&amp;$C18,'Smelter Look-up'!$J:$J,0)))</f>
        <v>197</v>
      </c>
      <c r="X18" s="210">
        <f t="shared" si="3"/>
        <v>0</v>
      </c>
      <c r="AB18" s="211" t="str">
        <f t="shared" si="4"/>
        <v>GoldMetalor USA Refining Corporation</v>
      </c>
    </row>
    <row r="19" spans="1:28" s="210" customFormat="1" ht="25.5">
      <c r="A19" s="165" t="s">
        <v>681</v>
      </c>
      <c r="B19" s="166" t="s">
        <v>1087</v>
      </c>
      <c r="C19" s="170" t="s">
        <v>11980</v>
      </c>
      <c r="D19" s="213"/>
      <c r="E19" s="166" t="s">
        <v>1071</v>
      </c>
      <c r="F19" s="166" t="s">
        <v>681</v>
      </c>
      <c r="G19" s="166" t="s">
        <v>12764</v>
      </c>
      <c r="H19" s="167">
        <v>0</v>
      </c>
      <c r="I19" s="168" t="s">
        <v>1567</v>
      </c>
      <c r="J19" s="168" t="s">
        <v>12427</v>
      </c>
      <c r="K19" s="207"/>
      <c r="L19" s="207"/>
      <c r="M19" s="207"/>
      <c r="N19" s="207"/>
      <c r="O19" s="207"/>
      <c r="P19" s="169"/>
      <c r="Q19" s="208"/>
      <c r="R19" s="166" t="str">
        <f ca="1">IF(ISERROR($V19),"",OFFSET('Smelter Look-up'!$C$4,$V19-4,0)&amp;"")</f>
        <v>Metalurgica Met-Mex Penoles S.A. De C.V.</v>
      </c>
      <c r="S19" s="165" t="str">
        <f t="shared" ca="1" si="2"/>
        <v>MX</v>
      </c>
      <c r="T19" s="165" t="str">
        <f ca="1">IF(B19="","",IF(ISERROR(MATCH($J19,SorP!$B$1:$B$6261,0)),"",INDIRECT("'SorP'!$A$"&amp;MATCH($S19&amp;$J19,SorP!C:C,0))))</f>
        <v>MX-COA</v>
      </c>
      <c r="U19" s="185"/>
      <c r="V19" s="209">
        <f>IF(C19="",NA(),IF(OR(C19="Smelter not listed",C19="Smelter not yet identified"),MATCH($B19&amp;$D19,'Smelter Look-up'!$J:$J,0),MATCH($B19&amp;$C19,'Smelter Look-up'!$J:$J,0)))</f>
        <v>198</v>
      </c>
      <c r="X19" s="210">
        <f t="shared" si="3"/>
        <v>0</v>
      </c>
      <c r="AB19" s="211" t="str">
        <f t="shared" si="4"/>
        <v>GoldMetalurgica Met-Mex Penoles S.A. De C.V.</v>
      </c>
    </row>
    <row r="20" spans="1:28" s="210" customFormat="1" ht="20.25">
      <c r="A20" s="165" t="s">
        <v>696</v>
      </c>
      <c r="B20" s="166" t="s">
        <v>1087</v>
      </c>
      <c r="C20" s="170" t="s">
        <v>873</v>
      </c>
      <c r="D20" s="213"/>
      <c r="E20" s="166" t="s">
        <v>1055</v>
      </c>
      <c r="F20" s="166" t="s">
        <v>696</v>
      </c>
      <c r="G20" s="166" t="s">
        <v>12764</v>
      </c>
      <c r="H20" s="167">
        <v>0</v>
      </c>
      <c r="I20" s="168" t="s">
        <v>1585</v>
      </c>
      <c r="J20" s="168" t="s">
        <v>1549</v>
      </c>
      <c r="K20" s="207"/>
      <c r="L20" s="207"/>
      <c r="M20" s="207"/>
      <c r="N20" s="207"/>
      <c r="O20" s="207"/>
      <c r="P20" s="169"/>
      <c r="Q20" s="208"/>
      <c r="R20" s="166" t="str">
        <f ca="1">IF(ISERROR($V20),"",OFFSET('Smelter Look-up'!$C$4,$V20-4,0)&amp;"")</f>
        <v>Royal Canadian Mint</v>
      </c>
      <c r="S20" s="165" t="str">
        <f t="shared" ca="1" si="2"/>
        <v>CA</v>
      </c>
      <c r="T20" s="165" t="str">
        <f ca="1">IF(B20="","",IF(ISERROR(MATCH($J20,SorP!$B$1:$B$6261,0)),"",INDIRECT("'SorP'!$A$"&amp;MATCH($S20&amp;$J20,SorP!C:C,0))))</f>
        <v>CA-ON</v>
      </c>
      <c r="U20" s="185"/>
      <c r="V20" s="209">
        <f>IF(C20="",NA(),IF(OR(C20="Smelter not listed",C20="Smelter not yet identified"),MATCH($B20&amp;$D20,'Smelter Look-up'!$J:$J,0),MATCH($B20&amp;$C20,'Smelter Look-up'!$J:$J,0)))</f>
        <v>245</v>
      </c>
      <c r="X20" s="210">
        <f t="shared" si="3"/>
        <v>0</v>
      </c>
      <c r="AB20" s="211" t="str">
        <f t="shared" si="4"/>
        <v>GoldRoyal Canadian Mint</v>
      </c>
    </row>
    <row r="21" spans="1:28" s="210" customFormat="1" ht="20.25">
      <c r="A21" s="165" t="s">
        <v>643</v>
      </c>
      <c r="B21" s="166" t="s">
        <v>1087</v>
      </c>
      <c r="C21" s="170" t="s">
        <v>2144</v>
      </c>
      <c r="D21" s="213"/>
      <c r="E21" s="166" t="s">
        <v>1055</v>
      </c>
      <c r="F21" s="166" t="s">
        <v>643</v>
      </c>
      <c r="G21" s="166" t="s">
        <v>12764</v>
      </c>
      <c r="H21" s="167">
        <v>0</v>
      </c>
      <c r="I21" s="168" t="s">
        <v>1514</v>
      </c>
      <c r="J21" s="168" t="s">
        <v>1515</v>
      </c>
      <c r="K21" s="207"/>
      <c r="L21" s="207"/>
      <c r="M21" s="207"/>
      <c r="N21" s="207"/>
      <c r="O21" s="207"/>
      <c r="P21" s="169"/>
      <c r="Q21" s="208"/>
      <c r="R21" s="166" t="str">
        <f ca="1">IF(ISERROR($V21),"",OFFSET('Smelter Look-up'!$C$4,$V21-4,0)&amp;"")</f>
        <v>Glencore Canada Corporation - CCR Refinery</v>
      </c>
      <c r="S21" s="165" t="str">
        <f t="shared" ca="1" si="2"/>
        <v>CA</v>
      </c>
      <c r="T21" s="165" t="str">
        <f ca="1">IF(B21="","",IF(ISERROR(MATCH($J21,SorP!$B$1:$B$6261,0)),"",INDIRECT("'SorP'!$A$"&amp;MATCH($S21&amp;$J21,SorP!C:C,0))))</f>
        <v>CA-QC</v>
      </c>
      <c r="U21" s="185"/>
      <c r="V21" s="209">
        <f>IF(C21="",NA(),IF(OR(C21="Smelter not listed",C21="Smelter not yet identified"),MATCH($B21&amp;$D21,'Smelter Look-up'!$J:$J,0),MATCH($B21&amp;$C21,'Smelter Look-up'!$J:$J,0)))</f>
        <v>57</v>
      </c>
      <c r="X21" s="210">
        <f t="shared" si="3"/>
        <v>0</v>
      </c>
      <c r="AB21" s="211" t="str">
        <f t="shared" si="4"/>
        <v>GoldCCR Refinery - Glencore Canada Corporation</v>
      </c>
    </row>
    <row r="22" spans="1:28" s="210" customFormat="1" ht="20.25">
      <c r="A22" s="165" t="s">
        <v>15887</v>
      </c>
      <c r="B22" s="166" t="s">
        <v>1090</v>
      </c>
      <c r="C22" s="170" t="s">
        <v>15888</v>
      </c>
      <c r="D22" s="213"/>
      <c r="E22" s="166" t="s">
        <v>1058</v>
      </c>
      <c r="F22" s="166" t="s">
        <v>15887</v>
      </c>
      <c r="G22" s="166" t="s">
        <v>12764</v>
      </c>
      <c r="H22" s="167"/>
      <c r="I22" s="168" t="s">
        <v>13317</v>
      </c>
      <c r="J22" s="168" t="s">
        <v>13116</v>
      </c>
      <c r="K22" s="207"/>
      <c r="L22" s="207"/>
      <c r="M22" s="207"/>
      <c r="N22" s="207"/>
      <c r="O22" s="207"/>
      <c r="P22" s="169"/>
      <c r="Q22" s="208"/>
      <c r="R22" s="166" t="str">
        <f ca="1">IF(ISERROR($V22),"",OFFSET('Smelter Look-up'!$C$4,$V22-4,0)&amp;"")</f>
        <v/>
      </c>
      <c r="S22" s="165" t="str">
        <f t="shared" ca="1" si="2"/>
        <v>CN</v>
      </c>
      <c r="T22" s="165" t="str">
        <f ca="1">IF(B22="","",IF(ISERROR(MATCH($J22,SorP!$B$1:$B$6261,0)),"",INDIRECT("'SorP'!$A$"&amp;MATCH($S22&amp;$J22,SorP!C:C,0))))</f>
        <v>CN-FJ</v>
      </c>
      <c r="U22" s="185"/>
      <c r="V22" s="209" t="e">
        <f>IF(C22="",NA(),IF(OR(C22="Smelter not listed",C22="Smelter not yet identified"),MATCH($B22&amp;$D22,'Smelter Look-up'!$J:$J,0),MATCH($B22&amp;$C22,'Smelter Look-up'!$J:$J,0)))</f>
        <v>#N/A</v>
      </c>
      <c r="X22" s="210">
        <f t="shared" si="3"/>
        <v>0</v>
      </c>
      <c r="AB22" s="211" t="str">
        <f t="shared" si="4"/>
        <v>TungstenFujian Ganmin RareMetal Co., Ltd.</v>
      </c>
    </row>
    <row r="23" spans="1:28" s="210" customFormat="1" ht="20.25">
      <c r="A23" s="165" t="s">
        <v>132</v>
      </c>
      <c r="B23" s="166" t="s">
        <v>1090</v>
      </c>
      <c r="C23" s="170" t="s">
        <v>141</v>
      </c>
      <c r="D23" s="213"/>
      <c r="E23" s="166" t="s">
        <v>1058</v>
      </c>
      <c r="F23" s="166" t="s">
        <v>132</v>
      </c>
      <c r="G23" s="166" t="s">
        <v>12764</v>
      </c>
      <c r="H23" s="167">
        <v>0</v>
      </c>
      <c r="I23" s="168" t="s">
        <v>1692</v>
      </c>
      <c r="J23" s="168" t="s">
        <v>13117</v>
      </c>
      <c r="K23" s="207"/>
      <c r="L23" s="207"/>
      <c r="M23" s="207"/>
      <c r="N23" s="207"/>
      <c r="O23" s="207"/>
      <c r="P23" s="169"/>
      <c r="Q23" s="208"/>
      <c r="R23" s="166" t="str">
        <f ca="1">IF(ISERROR($V23),"",OFFSET('Smelter Look-up'!$C$4,$V23-4,0)&amp;"")</f>
        <v>Ganzhou Jiangwu Ferrotungsten Co., Ltd.</v>
      </c>
      <c r="S23" s="165" t="str">
        <f t="shared" ca="1" si="2"/>
        <v>CN</v>
      </c>
      <c r="T23" s="165" t="str">
        <f ca="1">IF(B23="","",IF(ISERROR(MATCH($J23,SorP!$B$1:$B$6261,0)),"",INDIRECT("'SorP'!$A$"&amp;MATCH($S23&amp;$J23,SorP!C:C,0))))</f>
        <v>CN-JX</v>
      </c>
      <c r="U23" s="185"/>
      <c r="V23" s="209">
        <f>IF(C23="",NA(),IF(OR(C23="Smelter not listed",C23="Smelter not yet identified"),MATCH($B23&amp;$D23,'Smelter Look-up'!$J:$J,0),MATCH($B23&amp;$C23,'Smelter Look-up'!$J:$J,0)))</f>
        <v>592</v>
      </c>
      <c r="X23" s="210">
        <f t="shared" si="3"/>
        <v>0</v>
      </c>
      <c r="AB23" s="211" t="str">
        <f t="shared" si="4"/>
        <v>TungstenGanzhou Jiangwu Ferrotungsten Co., Ltd.</v>
      </c>
    </row>
    <row r="24" spans="1:28" s="210" customFormat="1" ht="20.25">
      <c r="A24" s="165" t="s">
        <v>13351</v>
      </c>
      <c r="B24" s="166" t="s">
        <v>1090</v>
      </c>
      <c r="C24" s="170" t="s">
        <v>13337</v>
      </c>
      <c r="D24" s="213"/>
      <c r="E24" s="166" t="s">
        <v>852</v>
      </c>
      <c r="F24" s="166" t="s">
        <v>13351</v>
      </c>
      <c r="G24" s="166" t="s">
        <v>12764</v>
      </c>
      <c r="H24" s="167">
        <v>0</v>
      </c>
      <c r="I24" s="168" t="s">
        <v>13360</v>
      </c>
      <c r="J24" s="168" t="s">
        <v>1748</v>
      </c>
      <c r="K24" s="207"/>
      <c r="L24" s="207"/>
      <c r="M24" s="207"/>
      <c r="N24" s="207"/>
      <c r="O24" s="207"/>
      <c r="P24" s="169"/>
      <c r="Q24" s="208"/>
      <c r="R24" s="166" t="str">
        <f ca="1">IF(ISERROR($V24),"",OFFSET('Smelter Look-up'!$C$4,$V24-4,0)&amp;"")</f>
        <v>Asia Tungsten Products Vietnam Ltd.</v>
      </c>
      <c r="S24" s="165" t="str">
        <f t="shared" ca="1" si="2"/>
        <v>VN</v>
      </c>
      <c r="T24" s="165" t="str">
        <f ca="1">IF(B24="","",IF(ISERROR(MATCH($J24,SorP!$B$1:$B$6261,0)),"",INDIRECT("'SorP'!$A$"&amp;MATCH($S24&amp;$J24,SorP!C:C,0))))</f>
        <v/>
      </c>
      <c r="U24" s="185"/>
      <c r="V24" s="209">
        <f>IF(C24="",NA(),IF(OR(C24="Smelter not listed",C24="Smelter not yet identified"),MATCH($B24&amp;$D24,'Smelter Look-up'!$J:$J,0),MATCH($B24&amp;$C24,'Smelter Look-up'!$J:$J,0)))</f>
        <v>580</v>
      </c>
      <c r="X24" s="210">
        <f t="shared" si="3"/>
        <v>0</v>
      </c>
      <c r="AB24" s="211" t="str">
        <f t="shared" si="4"/>
        <v>TungstenAsia Tungsten Products Vietnam Ltd.</v>
      </c>
    </row>
    <row r="25" spans="1:28" s="210" customFormat="1" ht="20.25">
      <c r="A25" s="165" t="s">
        <v>766</v>
      </c>
      <c r="B25" s="166" t="s">
        <v>1090</v>
      </c>
      <c r="C25" s="170" t="s">
        <v>1336</v>
      </c>
      <c r="D25" s="213"/>
      <c r="E25" s="166" t="s">
        <v>1058</v>
      </c>
      <c r="F25" s="166" t="s">
        <v>766</v>
      </c>
      <c r="G25" s="166" t="s">
        <v>12764</v>
      </c>
      <c r="H25" s="167">
        <v>0</v>
      </c>
      <c r="I25" s="168" t="s">
        <v>1744</v>
      </c>
      <c r="J25" s="168" t="s">
        <v>13116</v>
      </c>
      <c r="K25" s="207"/>
      <c r="L25" s="207"/>
      <c r="M25" s="207"/>
      <c r="N25" s="207"/>
      <c r="O25" s="207"/>
      <c r="P25" s="169"/>
      <c r="Q25" s="208"/>
      <c r="R25" s="166" t="str">
        <f ca="1">IF(ISERROR($V25),"",OFFSET('Smelter Look-up'!$C$4,$V25-4,0)&amp;"")</f>
        <v>Xiamen Tungsten Co., Ltd.</v>
      </c>
      <c r="S25" s="165" t="str">
        <f t="shared" ca="1" si="2"/>
        <v>CN</v>
      </c>
      <c r="T25" s="165" t="str">
        <f ca="1">IF(B25="","",IF(ISERROR(MATCH($J25,SorP!$B$1:$B$6261,0)),"",INDIRECT("'SorP'!$A$"&amp;MATCH($S25&amp;$J25,SorP!C:C,0))))</f>
        <v>CN-FJ</v>
      </c>
      <c r="U25" s="185"/>
      <c r="V25" s="209">
        <f>IF(C25="",NA(),IF(OR(C25="Smelter not listed",C25="Smelter not yet identified"),MATCH($B25&amp;$D25,'Smelter Look-up'!$J:$J,0),MATCH($B25&amp;$C25,'Smelter Look-up'!$J:$J,0)))</f>
        <v>650</v>
      </c>
      <c r="X25" s="210">
        <f t="shared" si="3"/>
        <v>0</v>
      </c>
      <c r="AB25" s="211" t="str">
        <f t="shared" si="4"/>
        <v>TungstenXiamen Tungsten Co., Ltd.</v>
      </c>
    </row>
    <row r="26" spans="1:28" s="210" customFormat="1" ht="25.5">
      <c r="A26" s="165" t="s">
        <v>761</v>
      </c>
      <c r="B26" s="166" t="s">
        <v>1090</v>
      </c>
      <c r="C26" s="170" t="s">
        <v>15199</v>
      </c>
      <c r="D26" s="213"/>
      <c r="E26" s="166" t="s">
        <v>2323</v>
      </c>
      <c r="F26" s="166" t="s">
        <v>761</v>
      </c>
      <c r="G26" s="166" t="s">
        <v>12764</v>
      </c>
      <c r="H26" s="167">
        <v>0</v>
      </c>
      <c r="I26" s="168" t="s">
        <v>1739</v>
      </c>
      <c r="J26" s="168" t="s">
        <v>1660</v>
      </c>
      <c r="K26" s="207"/>
      <c r="L26" s="207"/>
      <c r="M26" s="207"/>
      <c r="N26" s="207"/>
      <c r="O26" s="207"/>
      <c r="P26" s="169"/>
      <c r="Q26" s="208"/>
      <c r="R26" s="166" t="str">
        <f ca="1">IF(ISERROR($V26),"",OFFSET('Smelter Look-up'!$C$4,$V26-4,0)&amp;"")</f>
        <v>Global Tungsten &amp; Powders LLC</v>
      </c>
      <c r="S26" s="165" t="str">
        <f t="shared" ca="1" si="2"/>
        <v>US</v>
      </c>
      <c r="T26" s="165" t="str">
        <f ca="1">IF(B26="","",IF(ISERROR(MATCH($J26,SorP!$B$1:$B$6261,0)),"",INDIRECT("'SorP'!$A$"&amp;MATCH($S26&amp;$J26,SorP!C:C,0))))</f>
        <v>US-PA</v>
      </c>
      <c r="U26" s="185"/>
      <c r="V26" s="209">
        <f>IF(C26="",NA(),IF(OR(C26="Smelter not listed",C26="Smelter not yet identified"),MATCH($B26&amp;$D26,'Smelter Look-up'!$J:$J,0),MATCH($B26&amp;$C26,'Smelter Look-up'!$J:$J,0)))</f>
        <v>596</v>
      </c>
      <c r="X26" s="210">
        <f t="shared" si="3"/>
        <v>0</v>
      </c>
      <c r="AB26" s="211" t="str">
        <f t="shared" si="4"/>
        <v>TungstenGlobal Tungsten &amp; Powders LLC</v>
      </c>
    </row>
    <row r="27" spans="1:28" s="210" customFormat="1" ht="20.25">
      <c r="A27" s="165" t="s">
        <v>378</v>
      </c>
      <c r="B27" s="166" t="s">
        <v>1090</v>
      </c>
      <c r="C27" s="170" t="s">
        <v>377</v>
      </c>
      <c r="D27" s="213"/>
      <c r="E27" s="166" t="s">
        <v>1058</v>
      </c>
      <c r="F27" s="166" t="s">
        <v>378</v>
      </c>
      <c r="G27" s="166" t="s">
        <v>12764</v>
      </c>
      <c r="H27" s="167">
        <v>0</v>
      </c>
      <c r="I27" s="168" t="s">
        <v>1692</v>
      </c>
      <c r="J27" s="168" t="s">
        <v>13117</v>
      </c>
      <c r="K27" s="207"/>
      <c r="L27" s="207"/>
      <c r="M27" s="207"/>
      <c r="N27" s="207"/>
      <c r="O27" s="207"/>
      <c r="P27" s="169"/>
      <c r="Q27" s="208"/>
      <c r="R27" s="166" t="str">
        <f ca="1">IF(ISERROR($V27),"",OFFSET('Smelter Look-up'!$C$4,$V27-4,0)&amp;"")</f>
        <v>Ganzhou Seadragon W &amp; Mo Co., Ltd.</v>
      </c>
      <c r="S27" s="165" t="str">
        <f t="shared" ca="1" si="2"/>
        <v>CN</v>
      </c>
      <c r="T27" s="165" t="str">
        <f ca="1">IF(B27="","",IF(ISERROR(MATCH($J27,SorP!$B$1:$B$6261,0)),"",INDIRECT("'SorP'!$A$"&amp;MATCH($S27&amp;$J27,SorP!C:C,0))))</f>
        <v>CN-JX</v>
      </c>
      <c r="U27" s="185"/>
      <c r="V27" s="209">
        <f>IF(C27="",NA(),IF(OR(C27="Smelter not listed",C27="Smelter not yet identified"),MATCH($B27&amp;$D27,'Smelter Look-up'!$J:$J,0),MATCH($B27&amp;$C27,'Smelter Look-up'!$J:$J,0)))</f>
        <v>593</v>
      </c>
      <c r="X27" s="210">
        <f t="shared" si="3"/>
        <v>0</v>
      </c>
      <c r="AB27" s="211" t="str">
        <f t="shared" si="4"/>
        <v>TungstenGanzhou Seadragon W &amp; Mo Co., Ltd.</v>
      </c>
    </row>
    <row r="28" spans="1:28" s="210" customFormat="1" ht="20.25">
      <c r="A28" s="165" t="s">
        <v>743</v>
      </c>
      <c r="B28" s="166" t="s">
        <v>1088</v>
      </c>
      <c r="C28" s="170" t="s">
        <v>991</v>
      </c>
      <c r="D28" s="213"/>
      <c r="E28" s="166" t="s">
        <v>1054</v>
      </c>
      <c r="F28" s="166" t="s">
        <v>743</v>
      </c>
      <c r="G28" s="166" t="s">
        <v>12764</v>
      </c>
      <c r="H28" s="167"/>
      <c r="I28" s="168" t="s">
        <v>15889</v>
      </c>
      <c r="J28" s="168" t="s">
        <v>1610</v>
      </c>
      <c r="K28" s="207"/>
      <c r="L28" s="207"/>
      <c r="M28" s="207"/>
      <c r="N28" s="207"/>
      <c r="O28" s="207"/>
      <c r="P28" s="169"/>
      <c r="Q28" s="208"/>
      <c r="R28" s="166" t="str">
        <f ca="1">IF(ISERROR($V28),"",OFFSET('Smelter Look-up'!$C$4,$V28-4,0)&amp;"")</f>
        <v>Mineracao Taboca S.A.</v>
      </c>
      <c r="S28" s="165" t="str">
        <f t="shared" ca="1" si="2"/>
        <v>BR</v>
      </c>
      <c r="T28" s="165" t="str">
        <f ca="1">IF(B28="","",IF(ISERROR(MATCH($J28,SorP!$B$1:$B$6261,0)),"",INDIRECT("'SorP'!$A$"&amp;MATCH($S28&amp;$J28,SorP!C:C,0))))</f>
        <v>BR-SP</v>
      </c>
      <c r="U28" s="185"/>
      <c r="V28" s="209">
        <f>IF(C28="",NA(),IF(OR(C28="Smelter not listed",C28="Smelter not yet identified"),MATCH($B28&amp;$D28,'Smelter Look-up'!$J:$J,0),MATCH($B28&amp;$C28,'Smelter Look-up'!$J:$J,0)))</f>
        <v>499</v>
      </c>
      <c r="X28" s="210">
        <f t="shared" si="3"/>
        <v>0</v>
      </c>
      <c r="AB28" s="211" t="str">
        <f t="shared" si="4"/>
        <v>TinMineração Taboca S.A.</v>
      </c>
    </row>
    <row r="29" spans="1:28" s="210" customFormat="1" ht="20.25">
      <c r="A29" s="165" t="s">
        <v>15884</v>
      </c>
      <c r="B29" s="166" t="s">
        <v>1088</v>
      </c>
      <c r="C29" s="170" t="s">
        <v>15885</v>
      </c>
      <c r="D29" s="213"/>
      <c r="E29" s="166" t="s">
        <v>1073</v>
      </c>
      <c r="F29" s="166" t="s">
        <v>15884</v>
      </c>
      <c r="G29" s="166" t="s">
        <v>12764</v>
      </c>
      <c r="H29" s="167">
        <v>0</v>
      </c>
      <c r="I29" s="168" t="s">
        <v>15886</v>
      </c>
      <c r="J29" s="168" t="s">
        <v>8321</v>
      </c>
      <c r="K29" s="207"/>
      <c r="L29" s="207"/>
      <c r="M29" s="207"/>
      <c r="N29" s="207"/>
      <c r="O29" s="207"/>
      <c r="P29" s="169"/>
      <c r="Q29" s="208"/>
      <c r="R29" s="166" t="str">
        <f ca="1">IF(ISERROR($V29),"",OFFSET('Smelter Look-up'!$C$4,$V29-4,0)&amp;"")</f>
        <v/>
      </c>
      <c r="S29" s="165" t="str">
        <f t="shared" ca="1" si="2"/>
        <v>MY</v>
      </c>
      <c r="T29" s="165" t="str">
        <f ca="1">IF(B29="","",IF(ISERROR(MATCH($J29,SorP!$B$1:$B$6261,0)),"",INDIRECT("'SorP'!$A$"&amp;MATCH($S29&amp;$J29,SorP!C:C,0))))</f>
        <v>MY-07</v>
      </c>
      <c r="U29" s="185"/>
      <c r="V29" s="209" t="e">
        <f>IF(C29="",NA(),IF(OR(C29="Smelter not listed",C29="Smelter not yet identified"),MATCH($B29&amp;$D29,'Smelter Look-up'!$J:$J,0),MATCH($B29&amp;$C29,'Smelter Look-up'!$J:$J,0)))</f>
        <v>#N/A</v>
      </c>
      <c r="X29" s="210">
        <f t="shared" si="3"/>
        <v>0</v>
      </c>
      <c r="AB29" s="211" t="str">
        <f t="shared" si="4"/>
        <v>TinMalaysia Smelting Corporation (MSC)</v>
      </c>
    </row>
    <row r="30" spans="1:28" s="210" customFormat="1" ht="20.25">
      <c r="A30" s="165" t="s">
        <v>753</v>
      </c>
      <c r="B30" s="166" t="s">
        <v>1088</v>
      </c>
      <c r="C30" s="170" t="s">
        <v>989</v>
      </c>
      <c r="D30" s="213"/>
      <c r="E30" s="166" t="s">
        <v>848</v>
      </c>
      <c r="F30" s="166" t="s">
        <v>753</v>
      </c>
      <c r="G30" s="166" t="s">
        <v>12764</v>
      </c>
      <c r="H30" s="167">
        <v>0</v>
      </c>
      <c r="I30" s="168" t="s">
        <v>1711</v>
      </c>
      <c r="J30" s="168" t="s">
        <v>1712</v>
      </c>
      <c r="K30" s="207"/>
      <c r="L30" s="207"/>
      <c r="M30" s="207"/>
      <c r="N30" s="207"/>
      <c r="O30" s="207"/>
      <c r="P30" s="169"/>
      <c r="Q30" s="208"/>
      <c r="R30" s="166" t="str">
        <f ca="1">IF(ISERROR($V30),"",OFFSET('Smelter Look-up'!$C$4,$V30-4,0)&amp;"")</f>
        <v>Thaisarco</v>
      </c>
      <c r="S30" s="165" t="str">
        <f t="shared" ca="1" si="2"/>
        <v>TH</v>
      </c>
      <c r="T30" s="165" t="str">
        <f ca="1">IF(B30="","",IF(ISERROR(MATCH($J30,SorP!$B$1:$B$6261,0)),"",INDIRECT("'SorP'!$A$"&amp;MATCH($S30&amp;$J30,SorP!C:C,0))))</f>
        <v>TH-83</v>
      </c>
      <c r="U30" s="185"/>
      <c r="V30" s="209">
        <f>IF(C30="",NA(),IF(OR(C30="Smelter not listed",C30="Smelter not yet identified"),MATCH($B30&amp;$D30,'Smelter Look-up'!$J:$J,0),MATCH($B30&amp;$C30,'Smelter Look-up'!$J:$J,0)))</f>
        <v>543</v>
      </c>
      <c r="X30" s="210">
        <f t="shared" si="3"/>
        <v>0</v>
      </c>
      <c r="AB30" s="211" t="str">
        <f t="shared" si="4"/>
        <v>TinThaisarco</v>
      </c>
    </row>
    <row r="31" spans="1:28" s="210" customFormat="1" ht="20.25">
      <c r="A31" s="165" t="s">
        <v>767</v>
      </c>
      <c r="B31" s="166" t="s">
        <v>1088</v>
      </c>
      <c r="C31" s="170" t="s">
        <v>13289</v>
      </c>
      <c r="D31" s="213"/>
      <c r="E31" s="166" t="s">
        <v>1063</v>
      </c>
      <c r="F31" s="166" t="s">
        <v>767</v>
      </c>
      <c r="G31" s="166" t="s">
        <v>12764</v>
      </c>
      <c r="H31" s="167">
        <v>0</v>
      </c>
      <c r="I31" s="168" t="s">
        <v>1708</v>
      </c>
      <c r="J31" s="168" t="s">
        <v>5897</v>
      </c>
      <c r="K31" s="207"/>
      <c r="L31" s="207"/>
      <c r="M31" s="207"/>
      <c r="N31" s="207"/>
      <c r="O31" s="207"/>
      <c r="P31" s="169"/>
      <c r="Q31" s="208"/>
      <c r="R31" s="166" t="str">
        <f ca="1">IF(ISERROR($V31),"",OFFSET('Smelter Look-up'!$C$4,$V31-4,0)&amp;"")</f>
        <v>PT Timah Tbk Kundur</v>
      </c>
      <c r="S31" s="165" t="str">
        <f t="shared" ca="1" si="2"/>
        <v>ID</v>
      </c>
      <c r="T31" s="165" t="str">
        <f ca="1">IF(B31="","",IF(ISERROR(MATCH($J31,SorP!$B$1:$B$6261,0)),"",INDIRECT("'SorP'!$A$"&amp;MATCH($S31&amp;$J31,SorP!C:C,0))))</f>
        <v>ID-RI</v>
      </c>
      <c r="U31" s="185"/>
      <c r="V31" s="209">
        <f>IF(C31="",NA(),IF(OR(C31="Smelter not listed",C31="Smelter not yet identified"),MATCH($B31&amp;$D31,'Smelter Look-up'!$J:$J,0),MATCH($B31&amp;$C31,'Smelter Look-up'!$J:$J,0)))</f>
        <v>531</v>
      </c>
      <c r="X31" s="210">
        <f t="shared" si="3"/>
        <v>0</v>
      </c>
      <c r="AB31" s="211" t="str">
        <f t="shared" si="4"/>
        <v>TinPT Timah Tbk Kundur</v>
      </c>
    </row>
    <row r="32" spans="1:28" s="210" customFormat="1" ht="25.5">
      <c r="A32" s="165" t="s">
        <v>750</v>
      </c>
      <c r="B32" s="166" t="s">
        <v>1088</v>
      </c>
      <c r="C32" s="170" t="s">
        <v>13288</v>
      </c>
      <c r="D32" s="213"/>
      <c r="E32" s="166" t="s">
        <v>1063</v>
      </c>
      <c r="F32" s="166" t="s">
        <v>750</v>
      </c>
      <c r="G32" s="166" t="s">
        <v>12764</v>
      </c>
      <c r="H32" s="167">
        <v>0</v>
      </c>
      <c r="I32" s="168" t="s">
        <v>1710</v>
      </c>
      <c r="J32" s="168" t="s">
        <v>12398</v>
      </c>
      <c r="K32" s="207"/>
      <c r="L32" s="207"/>
      <c r="M32" s="207"/>
      <c r="N32" s="207"/>
      <c r="O32" s="207"/>
      <c r="P32" s="169"/>
      <c r="Q32" s="208"/>
      <c r="R32" s="166" t="str">
        <f ca="1">IF(ISERROR($V32),"",OFFSET('Smelter Look-up'!$C$4,$V32-4,0)&amp;"")</f>
        <v>PT Timah Tbk Mentok</v>
      </c>
      <c r="S32" s="165" t="str">
        <f t="shared" ca="1" si="2"/>
        <v>ID</v>
      </c>
      <c r="T32" s="165" t="str">
        <f ca="1">IF(B32="","",IF(ISERROR(MATCH($J32,SorP!$B$1:$B$6261,0)),"",INDIRECT("'SorP'!$A$"&amp;MATCH($S32&amp;$J32,SorP!C:C,0))))</f>
        <v>ID-BB</v>
      </c>
      <c r="U32" s="185"/>
      <c r="V32" s="209">
        <f>IF(C32="",NA(),IF(OR(C32="Smelter not listed",C32="Smelter not yet identified"),MATCH($B32&amp;$D32,'Smelter Look-up'!$J:$J,0),MATCH($B32&amp;$C32,'Smelter Look-up'!$J:$J,0)))</f>
        <v>532</v>
      </c>
      <c r="X32" s="210">
        <f t="shared" si="3"/>
        <v>0</v>
      </c>
      <c r="AB32" s="211" t="str">
        <f t="shared" si="4"/>
        <v>TinPT Timah Tbk Mentok</v>
      </c>
    </row>
    <row r="33" spans="1:28" s="210" customFormat="1" ht="20.25">
      <c r="A33" s="165" t="s">
        <v>1728</v>
      </c>
      <c r="B33" s="166" t="s">
        <v>1088</v>
      </c>
      <c r="C33" s="170" t="s">
        <v>14898</v>
      </c>
      <c r="D33" s="213"/>
      <c r="E33" s="166" t="s">
        <v>1053</v>
      </c>
      <c r="F33" s="166" t="s">
        <v>1728</v>
      </c>
      <c r="G33" s="166" t="s">
        <v>12764</v>
      </c>
      <c r="H33" s="167">
        <v>0</v>
      </c>
      <c r="I33" s="168" t="s">
        <v>1729</v>
      </c>
      <c r="J33" s="168" t="s">
        <v>3031</v>
      </c>
      <c r="K33" s="207"/>
      <c r="L33" s="207"/>
      <c r="M33" s="207"/>
      <c r="N33" s="207"/>
      <c r="O33" s="207"/>
      <c r="P33" s="169"/>
      <c r="Q33" s="208"/>
      <c r="R33" s="166" t="str">
        <f ca="1">IF(ISERROR($V33),"",OFFSET('Smelter Look-up'!$C$4,$V33-4,0)&amp;"")</f>
        <v>Aurubis Beerse</v>
      </c>
      <c r="S33" s="165" t="str">
        <f t="shared" ca="1" si="2"/>
        <v>BE</v>
      </c>
      <c r="T33" s="165" t="str">
        <f ca="1">IF(B33="","",IF(ISERROR(MATCH($J33,SorP!$B$1:$B$6261,0)),"",INDIRECT("'SorP'!$A$"&amp;MATCH($S33&amp;$J33,SorP!C:C,0))))</f>
        <v>BE-VAN</v>
      </c>
      <c r="U33" s="185"/>
      <c r="V33" s="209">
        <f>IF(C33="",NA(),IF(OR(C33="Smelter not listed",C33="Smelter not yet identified"),MATCH($B33&amp;$D33,'Smelter Look-up'!$J:$J,0),MATCH($B33&amp;$C33,'Smelter Look-up'!$J:$J,0)))</f>
        <v>423</v>
      </c>
      <c r="X33" s="210">
        <f t="shared" si="3"/>
        <v>0</v>
      </c>
      <c r="AB33" s="211" t="str">
        <f t="shared" si="4"/>
        <v>TinAurubis Beerse</v>
      </c>
    </row>
    <row r="34" spans="1:28" s="210" customFormat="1" ht="20.25">
      <c r="A34" s="165" t="s">
        <v>744</v>
      </c>
      <c r="B34" s="166" t="s">
        <v>1088</v>
      </c>
      <c r="C34" s="170" t="s">
        <v>992</v>
      </c>
      <c r="D34" s="213"/>
      <c r="E34" s="166" t="s">
        <v>840</v>
      </c>
      <c r="F34" s="166" t="s">
        <v>744</v>
      </c>
      <c r="G34" s="166" t="s">
        <v>12764</v>
      </c>
      <c r="H34" s="167">
        <v>0</v>
      </c>
      <c r="I34" s="168" t="s">
        <v>1702</v>
      </c>
      <c r="J34" s="168" t="s">
        <v>8699</v>
      </c>
      <c r="K34" s="207"/>
      <c r="L34" s="207"/>
      <c r="M34" s="207"/>
      <c r="N34" s="207"/>
      <c r="O34" s="207"/>
      <c r="P34" s="169"/>
      <c r="Q34" s="208"/>
      <c r="R34" s="166" t="str">
        <f ca="1">IF(ISERROR($V34),"",OFFSET('Smelter Look-up'!$C$4,$V34-4,0)&amp;"")</f>
        <v>Minsur</v>
      </c>
      <c r="S34" s="165" t="str">
        <f t="shared" ca="1" si="2"/>
        <v>PE</v>
      </c>
      <c r="T34" s="165" t="str">
        <f ca="1">IF(B34="","",IF(ISERROR(MATCH($J34,SorP!$B$1:$B$6261,0)),"",INDIRECT("'SorP'!$A$"&amp;MATCH($S34&amp;$J34,SorP!C:C,0))))</f>
        <v>PE-ICA</v>
      </c>
      <c r="U34" s="185"/>
      <c r="V34" s="209">
        <f>IF(C34="",NA(),IF(OR(C34="Smelter not listed",C34="Smelter not yet identified"),MATCH($B34&amp;$D34,'Smelter Look-up'!$J:$J,0),MATCH($B34&amp;$C34,'Smelter Look-up'!$J:$J,0)))</f>
        <v>503</v>
      </c>
      <c r="X34" s="210">
        <f t="shared" si="3"/>
        <v>0</v>
      </c>
      <c r="AB34" s="211" t="str">
        <f t="shared" si="4"/>
        <v>TinMinsur</v>
      </c>
    </row>
    <row r="35" spans="1:28" s="210" customFormat="1" ht="25.5">
      <c r="A35" s="165" t="s">
        <v>12709</v>
      </c>
      <c r="B35" s="166" t="s">
        <v>1088</v>
      </c>
      <c r="C35" s="170" t="s">
        <v>12708</v>
      </c>
      <c r="D35" s="213"/>
      <c r="E35" s="166" t="s">
        <v>2323</v>
      </c>
      <c r="F35" s="166" t="s">
        <v>12709</v>
      </c>
      <c r="G35" s="166" t="s">
        <v>12764</v>
      </c>
      <c r="H35" s="167">
        <v>0</v>
      </c>
      <c r="I35" s="168" t="s">
        <v>12710</v>
      </c>
      <c r="J35" s="168" t="s">
        <v>1660</v>
      </c>
      <c r="K35" s="207"/>
      <c r="L35" s="207"/>
      <c r="M35" s="207"/>
      <c r="N35" s="207"/>
      <c r="O35" s="207"/>
      <c r="P35" s="169"/>
      <c r="Q35" s="208"/>
      <c r="R35" s="166" t="str">
        <f ca="1">IF(ISERROR($V35),"",OFFSET('Smelter Look-up'!$C$4,$V35-4,0)&amp;"")</f>
        <v>Tin Technology &amp; Refining</v>
      </c>
      <c r="S35" s="165" t="str">
        <f t="shared" ca="1" si="2"/>
        <v>US</v>
      </c>
      <c r="T35" s="165" t="str">
        <f ca="1">IF(B35="","",IF(ISERROR(MATCH($J35,SorP!$B$1:$B$6261,0)),"",INDIRECT("'SorP'!$A$"&amp;MATCH($S35&amp;$J35,SorP!C:C,0))))</f>
        <v>US-PA</v>
      </c>
      <c r="U35" s="185"/>
      <c r="V35" s="209">
        <f>IF(C35="",NA(),IF(OR(C35="Smelter not listed",C35="Smelter not yet identified"),MATCH($B35&amp;$D35,'Smelter Look-up'!$J:$J,0),MATCH($B35&amp;$C35,'Smelter Look-up'!$J:$J,0)))</f>
        <v>547</v>
      </c>
      <c r="X35" s="210">
        <f t="shared" si="3"/>
        <v>0</v>
      </c>
      <c r="AB35" s="211" t="str">
        <f t="shared" si="4"/>
        <v>TinTin Technology &amp; Refining</v>
      </c>
    </row>
    <row r="36" spans="1:28" s="210" customFormat="1" ht="25.5">
      <c r="A36" s="165" t="s">
        <v>15890</v>
      </c>
      <c r="B36" s="166" t="s">
        <v>1088</v>
      </c>
      <c r="C36" s="170" t="s">
        <v>15891</v>
      </c>
      <c r="D36" s="213"/>
      <c r="E36" s="166" t="s">
        <v>1063</v>
      </c>
      <c r="F36" s="166" t="s">
        <v>15890</v>
      </c>
      <c r="G36" s="166" t="s">
        <v>12764</v>
      </c>
      <c r="H36" s="167">
        <v>0</v>
      </c>
      <c r="I36" s="168" t="s">
        <v>1686</v>
      </c>
      <c r="J36" s="168" t="s">
        <v>12398</v>
      </c>
      <c r="K36" s="207"/>
      <c r="L36" s="207"/>
      <c r="M36" s="207"/>
      <c r="N36" s="207"/>
      <c r="O36" s="207"/>
      <c r="P36" s="169"/>
      <c r="Q36" s="208"/>
      <c r="R36" s="166" t="str">
        <f ca="1">IF(ISERROR($V36),"",OFFSET('Smelter Look-up'!$C$4,$V36-4,0)&amp;"")</f>
        <v/>
      </c>
      <c r="S36" s="165" t="str">
        <f t="shared" ca="1" si="2"/>
        <v>ID</v>
      </c>
      <c r="T36" s="165" t="str">
        <f ca="1">IF(B36="","",IF(ISERROR(MATCH($J36,SorP!$B$1:$B$6261,0)),"",INDIRECT("'SorP'!$A$"&amp;MATCH($S36&amp;$J36,SorP!C:C,0))))</f>
        <v>ID-BB</v>
      </c>
      <c r="U36" s="185"/>
      <c r="V36" s="209" t="e">
        <f>IF(C36="",NA(),IF(OR(C36="Smelter not listed",C36="Smelter not yet identified"),MATCH($B36&amp;$D36,'Smelter Look-up'!$J:$J,0),MATCH($B36&amp;$C36,'Smelter Look-up'!$J:$J,0)))</f>
        <v>#N/A</v>
      </c>
      <c r="X36" s="210">
        <f t="shared" si="3"/>
        <v>0</v>
      </c>
      <c r="AB36" s="211" t="str">
        <f t="shared" si="4"/>
        <v>TinPT Refined Bangka Tin</v>
      </c>
    </row>
    <row r="37" spans="1:28" s="210" customFormat="1" ht="38.25">
      <c r="A37" s="165" t="s">
        <v>736</v>
      </c>
      <c r="B37" s="166" t="s">
        <v>1088</v>
      </c>
      <c r="C37" s="170" t="s">
        <v>803</v>
      </c>
      <c r="D37" s="213"/>
      <c r="E37" s="166" t="s">
        <v>2321</v>
      </c>
      <c r="F37" s="166" t="s">
        <v>736</v>
      </c>
      <c r="G37" s="166" t="s">
        <v>12764</v>
      </c>
      <c r="H37" s="167">
        <v>0</v>
      </c>
      <c r="I37" s="168" t="s">
        <v>1688</v>
      </c>
      <c r="J37" s="168" t="s">
        <v>1688</v>
      </c>
      <c r="K37" s="207"/>
      <c r="L37" s="207"/>
      <c r="M37" s="207"/>
      <c r="N37" s="207"/>
      <c r="O37" s="207"/>
      <c r="P37" s="169"/>
      <c r="Q37" s="208"/>
      <c r="R37" s="166" t="str">
        <f ca="1">IF(ISERROR($V37),"",OFFSET('Smelter Look-up'!$C$4,$V37-4,0)&amp;"")</f>
        <v>EM Vinto</v>
      </c>
      <c r="S37" s="165" t="str">
        <f t="shared" ca="1" si="2"/>
        <v>Unknown</v>
      </c>
      <c r="T37" s="165" t="e">
        <f ca="1">IF(B37="","",IF(ISERROR(MATCH($J37,SorP!$B$1:$B$6261,0)),"",INDIRECT("'SorP'!$A$"&amp;MATCH($S37&amp;$J37,SorP!C:C,0))))</f>
        <v>#N/A</v>
      </c>
      <c r="U37" s="185"/>
      <c r="V37" s="209">
        <f>IF(C37="",NA(),IF(OR(C37="Smelter not listed",C37="Smelter not yet identified"),MATCH($B37&amp;$D37,'Smelter Look-up'!$J:$J,0),MATCH($B37&amp;$C37,'Smelter Look-up'!$J:$J,0)))</f>
        <v>453</v>
      </c>
      <c r="X37" s="210">
        <f t="shared" si="3"/>
        <v>0</v>
      </c>
      <c r="AB37" s="211" t="str">
        <f t="shared" si="4"/>
        <v>TinEM Vinto</v>
      </c>
    </row>
    <row r="38" spans="1:28" s="210" customFormat="1" ht="25.5">
      <c r="A38" s="165" t="s">
        <v>15455</v>
      </c>
      <c r="B38" s="166" t="s">
        <v>1088</v>
      </c>
      <c r="C38" s="170" t="s">
        <v>15454</v>
      </c>
      <c r="D38" s="213"/>
      <c r="E38" s="166" t="s">
        <v>1063</v>
      </c>
      <c r="F38" s="166" t="s">
        <v>15455</v>
      </c>
      <c r="G38" s="166" t="s">
        <v>12764</v>
      </c>
      <c r="H38" s="167">
        <v>0</v>
      </c>
      <c r="I38" s="168" t="s">
        <v>15456</v>
      </c>
      <c r="J38" s="168" t="s">
        <v>12398</v>
      </c>
      <c r="K38" s="207"/>
      <c r="L38" s="207"/>
      <c r="M38" s="207"/>
      <c r="N38" s="207"/>
      <c r="O38" s="207"/>
      <c r="P38" s="169"/>
      <c r="Q38" s="208"/>
      <c r="R38" s="166" t="str">
        <f ca="1">IF(ISERROR($V38),"",OFFSET('Smelter Look-up'!$C$4,$V38-4,0)&amp;"")</f>
        <v>PT Aries Kencana Sejahtera</v>
      </c>
      <c r="S38" s="165" t="str">
        <f t="shared" ref="S38:S68" ca="1" si="5">IF(B38="","",IF(ISERROR(MATCH($E38,CL,0)),"Unknown",INDIRECT("'C'!$A$"&amp;MATCH($E38,CL,0)+1)))</f>
        <v>ID</v>
      </c>
      <c r="T38" s="165" t="str">
        <f ca="1">IF(B38="","",IF(ISERROR(MATCH($J38,SorP!$B$1:$B$6261,0)),"",INDIRECT("'SorP'!$A$"&amp;MATCH($S38&amp;$J38,SorP!C:C,0))))</f>
        <v>ID-BB</v>
      </c>
      <c r="U38" s="185"/>
      <c r="V38" s="209">
        <f>IF(C38="",NA(),IF(OR(C38="Smelter not listed",C38="Smelter not yet identified"),MATCH($B38&amp;$D38,'Smelter Look-up'!$J:$J,0),MATCH($B38&amp;$C38,'Smelter Look-up'!$J:$J,0)))</f>
        <v>518</v>
      </c>
      <c r="X38" s="210">
        <f t="shared" ref="X38:X68" si="6">IF(AND(C38="Smelter not listed",OR(LEN(D38)=0,LEN(E38)=0)),1,0)</f>
        <v>0</v>
      </c>
      <c r="AB38" s="211" t="str">
        <f t="shared" ref="AB38:AB68" si="7">B38&amp;C38</f>
        <v>TinPT Aries Kencana Sejahtera</v>
      </c>
    </row>
    <row r="39" spans="1:28" s="210" customFormat="1" ht="25.5">
      <c r="A39" s="165" t="s">
        <v>15892</v>
      </c>
      <c r="B39" s="166" t="s">
        <v>1088</v>
      </c>
      <c r="C39" s="170" t="s">
        <v>15893</v>
      </c>
      <c r="D39" s="213"/>
      <c r="E39" s="166" t="s">
        <v>1063</v>
      </c>
      <c r="F39" s="166" t="s">
        <v>15892</v>
      </c>
      <c r="G39" s="166" t="s">
        <v>12764</v>
      </c>
      <c r="H39" s="167">
        <v>0</v>
      </c>
      <c r="I39" s="168" t="s">
        <v>14554</v>
      </c>
      <c r="J39" s="168" t="s">
        <v>12398</v>
      </c>
      <c r="K39" s="207"/>
      <c r="L39" s="207"/>
      <c r="M39" s="207"/>
      <c r="N39" s="207"/>
      <c r="O39" s="207"/>
      <c r="P39" s="169"/>
      <c r="Q39" s="208"/>
      <c r="R39" s="166" t="str">
        <f ca="1">IF(ISERROR($V39),"",OFFSET('Smelter Look-up'!$C$4,$V39-4,0)&amp;"")</f>
        <v/>
      </c>
      <c r="S39" s="165" t="str">
        <f t="shared" ca="1" si="5"/>
        <v>ID</v>
      </c>
      <c r="T39" s="165" t="str">
        <f ca="1">IF(B39="","",IF(ISERROR(MATCH($J39,SorP!$B$1:$B$6261,0)),"",INDIRECT("'SorP'!$A$"&amp;MATCH($S39&amp;$J39,SorP!C:C,0))))</f>
        <v>ID-BB</v>
      </c>
      <c r="U39" s="185"/>
      <c r="V39" s="209" t="e">
        <f>IF(C39="",NA(),IF(OR(C39="Smelter not listed",C39="Smelter not yet identified"),MATCH($B39&amp;$D39,'Smelter Look-up'!$J:$J,0),MATCH($B39&amp;$C39,'Smelter Look-up'!$J:$J,0)))</f>
        <v>#N/A</v>
      </c>
      <c r="X39" s="210">
        <f t="shared" si="6"/>
        <v>0</v>
      </c>
      <c r="AB39" s="211" t="str">
        <f t="shared" si="7"/>
        <v>TinPT Tinindo Inter Nusa</v>
      </c>
    </row>
    <row r="40" spans="1:28" s="210" customFormat="1" ht="20.25">
      <c r="A40" s="165" t="s">
        <v>754</v>
      </c>
      <c r="B40" s="166" t="s">
        <v>1088</v>
      </c>
      <c r="C40" s="170" t="s">
        <v>2422</v>
      </c>
      <c r="D40" s="213"/>
      <c r="E40" s="166" t="s">
        <v>1054</v>
      </c>
      <c r="F40" s="166" t="s">
        <v>754</v>
      </c>
      <c r="G40" s="166" t="s">
        <v>12764</v>
      </c>
      <c r="H40" s="167">
        <v>0</v>
      </c>
      <c r="I40" s="168" t="s">
        <v>1685</v>
      </c>
      <c r="J40" s="168" t="s">
        <v>1689</v>
      </c>
      <c r="K40" s="207"/>
      <c r="L40" s="207"/>
      <c r="M40" s="207"/>
      <c r="N40" s="207"/>
      <c r="O40" s="207"/>
      <c r="P40" s="169"/>
      <c r="Q40" s="208"/>
      <c r="R40" s="166" t="str">
        <f ca="1">IF(ISERROR($V40),"",OFFSET('Smelter Look-up'!$C$4,$V40-4,0)&amp;"")</f>
        <v>White Solder Metalurgia e Mineracao Ltda.</v>
      </c>
      <c r="S40" s="165" t="str">
        <f t="shared" ca="1" si="5"/>
        <v>BR</v>
      </c>
      <c r="T40" s="165" t="str">
        <f ca="1">IF(B40="","",IF(ISERROR(MATCH($J40,SorP!$B$1:$B$6261,0)),"",INDIRECT("'SorP'!$A$"&amp;MATCH($S40&amp;$J40,SorP!C:C,0))))</f>
        <v>BR-RO</v>
      </c>
      <c r="U40" s="185"/>
      <c r="V40" s="209">
        <f>IF(C40="",NA(),IF(OR(C40="Smelter not listed",C40="Smelter not yet identified"),MATCH($B40&amp;$D40,'Smelter Look-up'!$J:$J,0),MATCH($B40&amp;$C40,'Smelter Look-up'!$J:$J,0)))</f>
        <v>551</v>
      </c>
      <c r="X40" s="210">
        <f t="shared" si="6"/>
        <v>0</v>
      </c>
      <c r="AB40" s="211" t="str">
        <f t="shared" si="7"/>
        <v>TinWhite Solder Metalurgia e Mineracao Ltda.</v>
      </c>
    </row>
    <row r="41" spans="1:28" s="210" customFormat="1" ht="38.25">
      <c r="A41" s="165" t="s">
        <v>748</v>
      </c>
      <c r="B41" s="166" t="s">
        <v>1088</v>
      </c>
      <c r="C41" s="170" t="s">
        <v>13290</v>
      </c>
      <c r="D41" s="213"/>
      <c r="E41" s="166" t="s">
        <v>2321</v>
      </c>
      <c r="F41" s="166" t="s">
        <v>748</v>
      </c>
      <c r="G41" s="166" t="s">
        <v>12764</v>
      </c>
      <c r="H41" s="167">
        <v>0</v>
      </c>
      <c r="I41" s="168" t="s">
        <v>1688</v>
      </c>
      <c r="J41" s="168" t="s">
        <v>1688</v>
      </c>
      <c r="K41" s="207"/>
      <c r="L41" s="207"/>
      <c r="M41" s="207"/>
      <c r="N41" s="207"/>
      <c r="O41" s="207"/>
      <c r="P41" s="169"/>
      <c r="Q41" s="208"/>
      <c r="R41" s="166" t="str">
        <f ca="1">IF(ISERROR($V41),"",OFFSET('Smelter Look-up'!$C$4,$V41-4,0)&amp;"")</f>
        <v>Operaciones Metalurgicas S.A.</v>
      </c>
      <c r="S41" s="165" t="str">
        <f t="shared" ca="1" si="5"/>
        <v>Unknown</v>
      </c>
      <c r="T41" s="165" t="e">
        <f ca="1">IF(B41="","",IF(ISERROR(MATCH($J41,SorP!$B$1:$B$6261,0)),"",INDIRECT("'SorP'!$A$"&amp;MATCH($S41&amp;$J41,SorP!C:C,0))))</f>
        <v>#N/A</v>
      </c>
      <c r="U41" s="185"/>
      <c r="V41" s="209">
        <f>IF(C41="",NA(),IF(OR(C41="Smelter not listed",C41="Smelter not yet identified"),MATCH($B41&amp;$D41,'Smelter Look-up'!$J:$J,0),MATCH($B41&amp;$C41,'Smelter Look-up'!$J:$J,0)))</f>
        <v>514</v>
      </c>
      <c r="X41" s="210">
        <f t="shared" si="6"/>
        <v>0</v>
      </c>
      <c r="AB41" s="211" t="str">
        <f t="shared" si="7"/>
        <v>TinOperaciones Metalurgicas S.A.</v>
      </c>
    </row>
    <row r="42" spans="1:28" s="210" customFormat="1" ht="25.5">
      <c r="A42" s="165" t="s">
        <v>15253</v>
      </c>
      <c r="B42" s="166" t="s">
        <v>1088</v>
      </c>
      <c r="C42" s="170" t="s">
        <v>15252</v>
      </c>
      <c r="D42" s="213"/>
      <c r="E42" s="166" t="s">
        <v>1063</v>
      </c>
      <c r="F42" s="166" t="s">
        <v>15253</v>
      </c>
      <c r="G42" s="166" t="s">
        <v>12764</v>
      </c>
      <c r="H42" s="167">
        <v>0</v>
      </c>
      <c r="I42" s="168" t="s">
        <v>14554</v>
      </c>
      <c r="J42" s="168" t="s">
        <v>12398</v>
      </c>
      <c r="K42" s="207"/>
      <c r="L42" s="207"/>
      <c r="M42" s="207"/>
      <c r="N42" s="207"/>
      <c r="O42" s="207"/>
      <c r="P42" s="169"/>
      <c r="Q42" s="208"/>
      <c r="R42" s="166" t="str">
        <f ca="1">IF(ISERROR($V42),"",OFFSET('Smelter Look-up'!$C$4,$V42-4,0)&amp;"")</f>
        <v>PT Prima Timah Utama</v>
      </c>
      <c r="S42" s="165" t="str">
        <f t="shared" ca="1" si="5"/>
        <v>ID</v>
      </c>
      <c r="T42" s="165" t="str">
        <f ca="1">IF(B42="","",IF(ISERROR(MATCH($J42,SorP!$B$1:$B$6261,0)),"",INDIRECT("'SorP'!$A$"&amp;MATCH($S42&amp;$J42,SorP!C:C,0))))</f>
        <v>ID-BB</v>
      </c>
      <c r="U42" s="185"/>
      <c r="V42" s="209">
        <f>IF(C42="",NA(),IF(OR(C42="Smelter not listed",C42="Smelter not yet identified"),MATCH($B42&amp;$D42,'Smelter Look-up'!$J:$J,0),MATCH($B42&amp;$C42,'Smelter Look-up'!$J:$J,0)))</f>
        <v>527</v>
      </c>
      <c r="X42" s="210">
        <f t="shared" si="6"/>
        <v>0</v>
      </c>
      <c r="AB42" s="211" t="str">
        <f t="shared" si="7"/>
        <v>TinPT Prima Timah Utama</v>
      </c>
    </row>
    <row r="43" spans="1:28" s="210" customFormat="1" ht="25.5">
      <c r="A43" s="165" t="s">
        <v>15894</v>
      </c>
      <c r="B43" s="166" t="s">
        <v>1088</v>
      </c>
      <c r="C43" s="170" t="s">
        <v>15895</v>
      </c>
      <c r="D43" s="213"/>
      <c r="E43" s="166" t="s">
        <v>1063</v>
      </c>
      <c r="F43" s="166" t="s">
        <v>15894</v>
      </c>
      <c r="G43" s="166" t="s">
        <v>12764</v>
      </c>
      <c r="H43" s="167">
        <v>0</v>
      </c>
      <c r="I43" s="168" t="s">
        <v>14554</v>
      </c>
      <c r="J43" s="168" t="s">
        <v>12398</v>
      </c>
      <c r="K43" s="207"/>
      <c r="L43" s="207"/>
      <c r="M43" s="207"/>
      <c r="N43" s="207"/>
      <c r="O43" s="207"/>
      <c r="P43" s="169"/>
      <c r="Q43" s="208"/>
      <c r="R43" s="166" t="str">
        <f ca="1">IF(ISERROR($V43),"",OFFSET('Smelter Look-up'!$C$4,$V43-4,0)&amp;"")</f>
        <v/>
      </c>
      <c r="S43" s="165" t="str">
        <f t="shared" ca="1" si="5"/>
        <v>ID</v>
      </c>
      <c r="T43" s="165" t="str">
        <f ca="1">IF(B43="","",IF(ISERROR(MATCH($J43,SorP!$B$1:$B$6261,0)),"",INDIRECT("'SorP'!$A$"&amp;MATCH($S43&amp;$J43,SorP!C:C,0))))</f>
        <v>ID-BB</v>
      </c>
      <c r="U43" s="185"/>
      <c r="V43" s="209" t="e">
        <f>IF(C43="",NA(),IF(OR(C43="Smelter not listed",C43="Smelter not yet identified"),MATCH($B43&amp;$D43,'Smelter Look-up'!$J:$J,0),MATCH($B43&amp;$C43,'Smelter Look-up'!$J:$J,0)))</f>
        <v>#N/A</v>
      </c>
      <c r="X43" s="210">
        <f t="shared" si="6"/>
        <v>0</v>
      </c>
      <c r="AB43" s="211" t="str">
        <f t="shared" si="7"/>
        <v>TinPT Bukit Timah</v>
      </c>
    </row>
    <row r="44" spans="1:28" s="210" customFormat="1" ht="25.5">
      <c r="A44" s="165" t="s">
        <v>15896</v>
      </c>
      <c r="B44" s="166" t="s">
        <v>1088</v>
      </c>
      <c r="C44" s="170" t="s">
        <v>15897</v>
      </c>
      <c r="D44" s="213"/>
      <c r="E44" s="166" t="s">
        <v>1063</v>
      </c>
      <c r="F44" s="166" t="s">
        <v>15896</v>
      </c>
      <c r="G44" s="166" t="s">
        <v>12764</v>
      </c>
      <c r="H44" s="167">
        <v>0</v>
      </c>
      <c r="I44" s="168" t="s">
        <v>14554</v>
      </c>
      <c r="J44" s="168" t="s">
        <v>12398</v>
      </c>
      <c r="K44" s="207"/>
      <c r="L44" s="207"/>
      <c r="M44" s="207"/>
      <c r="N44" s="207"/>
      <c r="O44" s="207"/>
      <c r="P44" s="169"/>
      <c r="Q44" s="208"/>
      <c r="R44" s="166" t="str">
        <f ca="1">IF(ISERROR($V44),"",OFFSET('Smelter Look-up'!$C$4,$V44-4,0)&amp;"")</f>
        <v/>
      </c>
      <c r="S44" s="165" t="str">
        <f t="shared" ca="1" si="5"/>
        <v>ID</v>
      </c>
      <c r="T44" s="165" t="str">
        <f ca="1">IF(B44="","",IF(ISERROR(MATCH($J44,SorP!$B$1:$B$6261,0)),"",INDIRECT("'SorP'!$A$"&amp;MATCH($S44&amp;$J44,SorP!C:C,0))))</f>
        <v>ID-BB</v>
      </c>
      <c r="U44" s="185"/>
      <c r="V44" s="209" t="e">
        <f>IF(C44="",NA(),IF(OR(C44="Smelter not listed",C44="Smelter not yet identified"),MATCH($B44&amp;$D44,'Smelter Look-up'!$J:$J,0),MATCH($B44&amp;$C44,'Smelter Look-up'!$J:$J,0)))</f>
        <v>#N/A</v>
      </c>
      <c r="X44" s="210">
        <f t="shared" si="6"/>
        <v>0</v>
      </c>
      <c r="AB44" s="211" t="str">
        <f t="shared" si="7"/>
        <v>TinPT Stanindo Inti Perkasa</v>
      </c>
    </row>
    <row r="45" spans="1:28" s="210" customFormat="1" ht="25.5">
      <c r="A45" s="165" t="s">
        <v>15898</v>
      </c>
      <c r="B45" s="166" t="s">
        <v>1088</v>
      </c>
      <c r="C45" s="170" t="s">
        <v>15899</v>
      </c>
      <c r="D45" s="213"/>
      <c r="E45" s="166" t="s">
        <v>1063</v>
      </c>
      <c r="F45" s="166" t="s">
        <v>15898</v>
      </c>
      <c r="G45" s="166" t="s">
        <v>12764</v>
      </c>
      <c r="H45" s="167">
        <v>0</v>
      </c>
      <c r="I45" s="168" t="s">
        <v>14557</v>
      </c>
      <c r="J45" s="168" t="s">
        <v>12398</v>
      </c>
      <c r="K45" s="207"/>
      <c r="L45" s="207"/>
      <c r="M45" s="207"/>
      <c r="N45" s="207"/>
      <c r="O45" s="207"/>
      <c r="P45" s="169"/>
      <c r="Q45" s="208"/>
      <c r="R45" s="166" t="str">
        <f ca="1">IF(ISERROR($V45),"",OFFSET('Smelter Look-up'!$C$4,$V45-4,0)&amp;"")</f>
        <v/>
      </c>
      <c r="S45" s="165" t="str">
        <f t="shared" ca="1" si="5"/>
        <v>ID</v>
      </c>
      <c r="T45" s="165" t="str">
        <f ca="1">IF(B45="","",IF(ISERROR(MATCH($J45,SorP!$B$1:$B$6261,0)),"",INDIRECT("'SorP'!$A$"&amp;MATCH($S45&amp;$J45,SorP!C:C,0))))</f>
        <v>ID-BB</v>
      </c>
      <c r="U45" s="185"/>
      <c r="V45" s="209" t="e">
        <f>IF(C45="",NA(),IF(OR(C45="Smelter not listed",C45="Smelter not yet identified"),MATCH($B45&amp;$D45,'Smelter Look-up'!$J:$J,0),MATCH($B45&amp;$C45,'Smelter Look-up'!$J:$J,0)))</f>
        <v>#N/A</v>
      </c>
      <c r="X45" s="210">
        <f t="shared" si="6"/>
        <v>0</v>
      </c>
      <c r="AB45" s="211" t="str">
        <f t="shared" si="7"/>
        <v>TinPT Bangka Serumpun</v>
      </c>
    </row>
    <row r="46" spans="1:28" s="210" customFormat="1" ht="25.5">
      <c r="A46" s="165" t="s">
        <v>15900</v>
      </c>
      <c r="B46" s="166" t="s">
        <v>1088</v>
      </c>
      <c r="C46" s="170" t="s">
        <v>15901</v>
      </c>
      <c r="D46" s="213"/>
      <c r="E46" s="166" t="s">
        <v>1063</v>
      </c>
      <c r="F46" s="166" t="s">
        <v>15900</v>
      </c>
      <c r="G46" s="166" t="s">
        <v>12764</v>
      </c>
      <c r="H46" s="167">
        <v>0</v>
      </c>
      <c r="I46" s="168" t="s">
        <v>15902</v>
      </c>
      <c r="J46" s="168" t="s">
        <v>12398</v>
      </c>
      <c r="K46" s="207"/>
      <c r="L46" s="207"/>
      <c r="M46" s="207"/>
      <c r="N46" s="207"/>
      <c r="O46" s="207"/>
      <c r="P46" s="169"/>
      <c r="Q46" s="208"/>
      <c r="R46" s="166" t="str">
        <f ca="1">IF(ISERROR($V46),"",OFFSET('Smelter Look-up'!$C$4,$V46-4,0)&amp;"")</f>
        <v/>
      </c>
      <c r="S46" s="165" t="str">
        <f t="shared" ca="1" si="5"/>
        <v>ID</v>
      </c>
      <c r="T46" s="165" t="str">
        <f ca="1">IF(B46="","",IF(ISERROR(MATCH($J46,SorP!$B$1:$B$6261,0)),"",INDIRECT("'SorP'!$A$"&amp;MATCH($S46&amp;$J46,SorP!C:C,0))))</f>
        <v>ID-BB</v>
      </c>
      <c r="U46" s="185"/>
      <c r="V46" s="209" t="e">
        <f>IF(C46="",NA(),IF(OR(C46="Smelter not listed",C46="Smelter not yet identified"),MATCH($B46&amp;$D46,'Smelter Look-up'!$J:$J,0),MATCH($B46&amp;$C46,'Smelter Look-up'!$J:$J,0)))</f>
        <v>#N/A</v>
      </c>
      <c r="X46" s="210">
        <f t="shared" si="6"/>
        <v>0</v>
      </c>
      <c r="AB46" s="211" t="str">
        <f t="shared" si="7"/>
        <v>TinPT Tommy Utama</v>
      </c>
    </row>
    <row r="47" spans="1:28" s="210" customFormat="1" ht="20.25">
      <c r="A47" s="165" t="s">
        <v>738</v>
      </c>
      <c r="B47" s="166" t="s">
        <v>1088</v>
      </c>
      <c r="C47" s="170" t="s">
        <v>778</v>
      </c>
      <c r="D47" s="213"/>
      <c r="E47" s="166" t="s">
        <v>842</v>
      </c>
      <c r="F47" s="166" t="s">
        <v>738</v>
      </c>
      <c r="G47" s="166" t="s">
        <v>12764</v>
      </c>
      <c r="H47" s="167">
        <v>0</v>
      </c>
      <c r="I47" s="168" t="s">
        <v>1690</v>
      </c>
      <c r="J47" s="168" t="s">
        <v>9079</v>
      </c>
      <c r="K47" s="207"/>
      <c r="L47" s="207"/>
      <c r="M47" s="207"/>
      <c r="N47" s="207"/>
      <c r="O47" s="207"/>
      <c r="P47" s="169"/>
      <c r="Q47" s="208"/>
      <c r="R47" s="166" t="str">
        <f ca="1">IF(ISERROR($V47),"",OFFSET('Smelter Look-up'!$C$4,$V47-4,0)&amp;"")</f>
        <v>Fenix Metals</v>
      </c>
      <c r="S47" s="165" t="str">
        <f t="shared" ca="1" si="5"/>
        <v>PL</v>
      </c>
      <c r="T47" s="165" t="str">
        <f ca="1">IF(B47="","",IF(ISERROR(MATCH($J47,SorP!$B$1:$B$6261,0)),"",INDIRECT("'SorP'!$A$"&amp;MATCH($S47&amp;$J47,SorP!C:C,0))))</f>
        <v>PL-18</v>
      </c>
      <c r="U47" s="185"/>
      <c r="V47" s="209">
        <f>IF(C47="",NA(),IF(OR(C47="Smelter not listed",C47="Smelter not yet identified"),MATCH($B47&amp;$D47,'Smelter Look-up'!$J:$J,0),MATCH($B47&amp;$C47,'Smelter Look-up'!$J:$J,0)))</f>
        <v>462</v>
      </c>
      <c r="X47" s="210">
        <f t="shared" si="6"/>
        <v>0</v>
      </c>
      <c r="AB47" s="211" t="str">
        <f t="shared" si="7"/>
        <v>TinFenix Metals</v>
      </c>
    </row>
    <row r="48" spans="1:28" s="210" customFormat="1" ht="25.5">
      <c r="A48" s="165" t="s">
        <v>742</v>
      </c>
      <c r="B48" s="166" t="s">
        <v>1088</v>
      </c>
      <c r="C48" s="170" t="s">
        <v>1281</v>
      </c>
      <c r="D48" s="213"/>
      <c r="E48" s="166" t="s">
        <v>1058</v>
      </c>
      <c r="F48" s="166" t="s">
        <v>742</v>
      </c>
      <c r="G48" s="166" t="s">
        <v>12764</v>
      </c>
      <c r="H48" s="167">
        <v>0</v>
      </c>
      <c r="I48" s="168" t="s">
        <v>1694</v>
      </c>
      <c r="J48" s="168" t="s">
        <v>13101</v>
      </c>
      <c r="K48" s="207"/>
      <c r="L48" s="207"/>
      <c r="M48" s="207"/>
      <c r="N48" s="207"/>
      <c r="O48" s="207"/>
      <c r="P48" s="169"/>
      <c r="Q48" s="208"/>
      <c r="R48" s="166" t="str">
        <f ca="1">IF(ISERROR($V48),"",OFFSET('Smelter Look-up'!$C$4,$V48-4,0)&amp;"")</f>
        <v>China Tin Group Co., Ltd.</v>
      </c>
      <c r="S48" s="165" t="str">
        <f t="shared" ca="1" si="5"/>
        <v>CN</v>
      </c>
      <c r="T48" s="165" t="str">
        <f ca="1">IF(B48="","",IF(ISERROR(MATCH($J48,SorP!$B$1:$B$6261,0)),"",INDIRECT("'SorP'!$A$"&amp;MATCH($S48&amp;$J48,SorP!C:C,0))))</f>
        <v>CN-GX</v>
      </c>
      <c r="U48" s="185"/>
      <c r="V48" s="209">
        <f>IF(C48="",NA(),IF(OR(C48="Smelter not listed",C48="Smelter not yet identified"),MATCH($B48&amp;$D48,'Smelter Look-up'!$J:$J,0),MATCH($B48&amp;$C48,'Smelter Look-up'!$J:$J,0)))</f>
        <v>431</v>
      </c>
      <c r="X48" s="210">
        <f t="shared" si="6"/>
        <v>0</v>
      </c>
      <c r="AB48" s="211" t="str">
        <f t="shared" si="7"/>
        <v>TinChina Tin Group Co., Ltd.</v>
      </c>
    </row>
    <row r="49" spans="1:28" s="210" customFormat="1" ht="20.25">
      <c r="A49" s="165" t="s">
        <v>14532</v>
      </c>
      <c r="B49" s="166" t="s">
        <v>1088</v>
      </c>
      <c r="C49" s="170" t="s">
        <v>14531</v>
      </c>
      <c r="D49" s="213"/>
      <c r="E49" s="166" t="s">
        <v>1054</v>
      </c>
      <c r="F49" s="166" t="s">
        <v>14532</v>
      </c>
      <c r="G49" s="166" t="s">
        <v>12764</v>
      </c>
      <c r="H49" s="167">
        <v>0</v>
      </c>
      <c r="I49" s="168" t="s">
        <v>14555</v>
      </c>
      <c r="J49" s="168" t="s">
        <v>1610</v>
      </c>
      <c r="K49" s="207"/>
      <c r="L49" s="207"/>
      <c r="M49" s="207"/>
      <c r="N49" s="207"/>
      <c r="O49" s="207"/>
      <c r="P49" s="169"/>
      <c r="Q49" s="208"/>
      <c r="R49" s="166" t="str">
        <f ca="1">IF(ISERROR($V49),"",OFFSET('Smelter Look-up'!$C$4,$V49-4,0)&amp;"")</f>
        <v>Fabrica Auricchio Industria e Comercio Ltda.</v>
      </c>
      <c r="S49" s="165" t="str">
        <f t="shared" ca="1" si="5"/>
        <v>BR</v>
      </c>
      <c r="T49" s="165" t="str">
        <f ca="1">IF(B49="","",IF(ISERROR(MATCH($J49,SorP!$B$1:$B$6261,0)),"",INDIRECT("'SorP'!$A$"&amp;MATCH($S49&amp;$J49,SorP!C:C,0))))</f>
        <v>BR-SP</v>
      </c>
      <c r="U49" s="185"/>
      <c r="V49" s="209">
        <f>IF(C49="",NA(),IF(OR(C49="Smelter not listed",C49="Smelter not yet identified"),MATCH($B49&amp;$D49,'Smelter Look-up'!$J:$J,0),MATCH($B49&amp;$C49,'Smelter Look-up'!$J:$J,0)))</f>
        <v>461</v>
      </c>
      <c r="X49" s="210">
        <f t="shared" si="6"/>
        <v>0</v>
      </c>
      <c r="AB49" s="211" t="str">
        <f t="shared" si="7"/>
        <v>TinFabrica Auricchio Industria e Comercio Ltda.</v>
      </c>
    </row>
    <row r="50" spans="1:28" s="210" customFormat="1" ht="25.5">
      <c r="A50" s="165" t="s">
        <v>749</v>
      </c>
      <c r="B50" s="166" t="s">
        <v>1088</v>
      </c>
      <c r="C50" s="170" t="s">
        <v>607</v>
      </c>
      <c r="D50" s="213"/>
      <c r="E50" s="166" t="s">
        <v>1063</v>
      </c>
      <c r="F50" s="166" t="s">
        <v>749</v>
      </c>
      <c r="G50" s="166" t="s">
        <v>12764</v>
      </c>
      <c r="H50" s="167">
        <v>0</v>
      </c>
      <c r="I50" s="168" t="s">
        <v>1686</v>
      </c>
      <c r="J50" s="168" t="s">
        <v>12398</v>
      </c>
      <c r="K50" s="207"/>
      <c r="L50" s="207"/>
      <c r="M50" s="207"/>
      <c r="N50" s="207"/>
      <c r="O50" s="207"/>
      <c r="P50" s="169"/>
      <c r="Q50" s="208"/>
      <c r="R50" s="166" t="str">
        <f ca="1">IF(ISERROR($V50),"",OFFSET('Smelter Look-up'!$C$4,$V50-4,0)&amp;"")</f>
        <v>PT Mitra Stania Prima</v>
      </c>
      <c r="S50" s="165" t="str">
        <f t="shared" ca="1" si="5"/>
        <v>ID</v>
      </c>
      <c r="T50" s="165" t="str">
        <f ca="1">IF(B50="","",IF(ISERROR(MATCH($J50,SorP!$B$1:$B$6261,0)),"",INDIRECT("'SorP'!$A$"&amp;MATCH($S50&amp;$J50,SorP!C:C,0))))</f>
        <v>ID-BB</v>
      </c>
      <c r="U50" s="185"/>
      <c r="V50" s="209">
        <f>IF(C50="",NA(),IF(OR(C50="Smelter not listed",C50="Smelter not yet identified"),MATCH($B50&amp;$D50,'Smelter Look-up'!$J:$J,0),MATCH($B50&amp;$C50,'Smelter Look-up'!$J:$J,0)))</f>
        <v>524</v>
      </c>
      <c r="X50" s="210">
        <f t="shared" si="6"/>
        <v>0</v>
      </c>
      <c r="AB50" s="211" t="str">
        <f t="shared" si="7"/>
        <v>TinPT Mitra Stania Prima</v>
      </c>
    </row>
    <row r="51" spans="1:28" s="210" customFormat="1" ht="25.5">
      <c r="A51" s="165" t="s">
        <v>15903</v>
      </c>
      <c r="B51" s="166" t="s">
        <v>1088</v>
      </c>
      <c r="C51" s="170" t="s">
        <v>15904</v>
      </c>
      <c r="D51" s="213"/>
      <c r="E51" s="166" t="s">
        <v>1063</v>
      </c>
      <c r="F51" s="166" t="s">
        <v>15903</v>
      </c>
      <c r="G51" s="166" t="s">
        <v>12764</v>
      </c>
      <c r="H51" s="167">
        <v>0</v>
      </c>
      <c r="I51" s="168" t="s">
        <v>14554</v>
      </c>
      <c r="J51" s="168" t="s">
        <v>12398</v>
      </c>
      <c r="K51" s="207"/>
      <c r="L51" s="207"/>
      <c r="M51" s="207"/>
      <c r="N51" s="207"/>
      <c r="O51" s="207"/>
      <c r="P51" s="169"/>
      <c r="Q51" s="208"/>
      <c r="R51" s="166" t="str">
        <f ca="1">IF(ISERROR($V51),"",OFFSET('Smelter Look-up'!$C$4,$V51-4,0)&amp;"")</f>
        <v/>
      </c>
      <c r="S51" s="165" t="str">
        <f t="shared" ca="1" si="5"/>
        <v>ID</v>
      </c>
      <c r="T51" s="165" t="str">
        <f ca="1">IF(B51="","",IF(ISERROR(MATCH($J51,SorP!$B$1:$B$6261,0)),"",INDIRECT("'SorP'!$A$"&amp;MATCH($S51&amp;$J51,SorP!C:C,0))))</f>
        <v>ID-BB</v>
      </c>
      <c r="U51" s="185"/>
      <c r="V51" s="209" t="e">
        <f>IF(C51="",NA(),IF(OR(C51="Smelter not listed",C51="Smelter not yet identified"),MATCH($B51&amp;$D51,'Smelter Look-up'!$J:$J,0),MATCH($B51&amp;$C51,'Smelter Look-up'!$J:$J,0)))</f>
        <v>#N/A</v>
      </c>
      <c r="X51" s="210">
        <f t="shared" si="6"/>
        <v>0</v>
      </c>
      <c r="AB51" s="211" t="str">
        <f t="shared" si="7"/>
        <v>TinCV Venus Inti Perkasa</v>
      </c>
    </row>
    <row r="52" spans="1:28" s="210" customFormat="1" ht="25.5">
      <c r="A52" s="165" t="s">
        <v>15905</v>
      </c>
      <c r="B52" s="166" t="s">
        <v>1088</v>
      </c>
      <c r="C52" s="170" t="s">
        <v>15906</v>
      </c>
      <c r="D52" s="213"/>
      <c r="E52" s="166" t="s">
        <v>1063</v>
      </c>
      <c r="F52" s="166" t="s">
        <v>15905</v>
      </c>
      <c r="G52" s="166" t="s">
        <v>12764</v>
      </c>
      <c r="H52" s="167">
        <v>0</v>
      </c>
      <c r="I52" s="168" t="s">
        <v>15907</v>
      </c>
      <c r="J52" s="168" t="s">
        <v>12398</v>
      </c>
      <c r="K52" s="207"/>
      <c r="L52" s="207"/>
      <c r="M52" s="207"/>
      <c r="N52" s="207"/>
      <c r="O52" s="207"/>
      <c r="P52" s="169"/>
      <c r="Q52" s="208"/>
      <c r="R52" s="166" t="str">
        <f ca="1">IF(ISERROR($V52),"",OFFSET('Smelter Look-up'!$C$4,$V52-4,0)&amp;"")</f>
        <v/>
      </c>
      <c r="S52" s="165" t="str">
        <f t="shared" ca="1" si="5"/>
        <v>ID</v>
      </c>
      <c r="T52" s="165" t="str">
        <f ca="1">IF(B52="","",IF(ISERROR(MATCH($J52,SorP!$B$1:$B$6261,0)),"",INDIRECT("'SorP'!$A$"&amp;MATCH($S52&amp;$J52,SorP!C:C,0))))</f>
        <v>ID-BB</v>
      </c>
      <c r="U52" s="185"/>
      <c r="V52" s="209" t="e">
        <f>IF(C52="",NA(),IF(OR(C52="Smelter not listed",C52="Smelter not yet identified"),MATCH($B52&amp;$D52,'Smelter Look-up'!$J:$J,0),MATCH($B52&amp;$C52,'Smelter Look-up'!$J:$J,0)))</f>
        <v>#N/A</v>
      </c>
      <c r="X52" s="210">
        <f t="shared" si="6"/>
        <v>0</v>
      </c>
      <c r="AB52" s="211" t="str">
        <f t="shared" si="7"/>
        <v>TinPT Menara Cipta Mulia</v>
      </c>
    </row>
    <row r="53" spans="1:28" s="210" customFormat="1" ht="20.25">
      <c r="A53" s="165" t="s">
        <v>756</v>
      </c>
      <c r="B53" s="166" t="s">
        <v>1088</v>
      </c>
      <c r="C53" s="170" t="s">
        <v>14867</v>
      </c>
      <c r="D53" s="213"/>
      <c r="E53" s="166" t="s">
        <v>1058</v>
      </c>
      <c r="F53" s="166" t="s">
        <v>756</v>
      </c>
      <c r="G53" s="166" t="s">
        <v>12764</v>
      </c>
      <c r="H53" s="167">
        <v>0</v>
      </c>
      <c r="I53" s="168" t="s">
        <v>2336</v>
      </c>
      <c r="J53" s="168" t="s">
        <v>13126</v>
      </c>
      <c r="K53" s="207"/>
      <c r="L53" s="207"/>
      <c r="M53" s="207"/>
      <c r="N53" s="207"/>
      <c r="O53" s="207"/>
      <c r="P53" s="169"/>
      <c r="Q53" s="208"/>
      <c r="R53" s="166" t="str">
        <f ca="1">IF(ISERROR($V53),"",OFFSET('Smelter Look-up'!$C$4,$V53-4,0)&amp;"")</f>
        <v>Tin Smelting Branch of Yunnan Tin Co., Ltd.</v>
      </c>
      <c r="S53" s="165" t="str">
        <f t="shared" ca="1" si="5"/>
        <v>CN</v>
      </c>
      <c r="T53" s="165" t="str">
        <f ca="1">IF(B53="","",IF(ISERROR(MATCH($J53,SorP!$B$1:$B$6261,0)),"",INDIRECT("'SorP'!$A$"&amp;MATCH($S53&amp;$J53,SorP!C:C,0))))</f>
        <v>CN-YN</v>
      </c>
      <c r="U53" s="185"/>
      <c r="V53" s="209">
        <f>IF(C53="",NA(),IF(OR(C53="Smelter not listed",C53="Smelter not yet identified"),MATCH($B53&amp;$D53,'Smelter Look-up'!$J:$J,0),MATCH($B53&amp;$C53,'Smelter Look-up'!$J:$J,0)))</f>
        <v>546</v>
      </c>
      <c r="X53" s="210">
        <f t="shared" si="6"/>
        <v>0</v>
      </c>
      <c r="AB53" s="211" t="str">
        <f t="shared" si="7"/>
        <v>TinTin Smelting Branch of Yunnan Tin Co., Ltd.</v>
      </c>
    </row>
    <row r="54" spans="1:28" s="210" customFormat="1" ht="25.5">
      <c r="A54" s="165" t="s">
        <v>15458</v>
      </c>
      <c r="B54" s="166" t="s">
        <v>1088</v>
      </c>
      <c r="C54" s="170" t="s">
        <v>15457</v>
      </c>
      <c r="D54" s="213"/>
      <c r="E54" s="166" t="s">
        <v>1063</v>
      </c>
      <c r="F54" s="166" t="s">
        <v>15458</v>
      </c>
      <c r="G54" s="166" t="s">
        <v>12764</v>
      </c>
      <c r="H54" s="167">
        <v>0</v>
      </c>
      <c r="I54" s="168" t="s">
        <v>1686</v>
      </c>
      <c r="J54" s="168" t="s">
        <v>12398</v>
      </c>
      <c r="K54" s="207"/>
      <c r="L54" s="207"/>
      <c r="M54" s="207"/>
      <c r="N54" s="207"/>
      <c r="O54" s="207"/>
      <c r="P54" s="169"/>
      <c r="Q54" s="208"/>
      <c r="R54" s="166" t="str">
        <f ca="1">IF(ISERROR($V54),"",OFFSET('Smelter Look-up'!$C$4,$V54-4,0)&amp;"")</f>
        <v>PT Artha Cipta Langgeng</v>
      </c>
      <c r="S54" s="165" t="str">
        <f t="shared" ca="1" si="5"/>
        <v>ID</v>
      </c>
      <c r="T54" s="165" t="str">
        <f ca="1">IF(B54="","",IF(ISERROR(MATCH($J54,SorP!$B$1:$B$6261,0)),"",INDIRECT("'SorP'!$A$"&amp;MATCH($S54&amp;$J54,SorP!C:C,0))))</f>
        <v>ID-BB</v>
      </c>
      <c r="U54" s="185"/>
      <c r="V54" s="209">
        <f>IF(C54="",NA(),IF(OR(C54="Smelter not listed",C54="Smelter not yet identified"),MATCH($B54&amp;$D54,'Smelter Look-up'!$J:$J,0),MATCH($B54&amp;$C54,'Smelter Look-up'!$J:$J,0)))</f>
        <v>519</v>
      </c>
      <c r="X54" s="210">
        <f t="shared" si="6"/>
        <v>0</v>
      </c>
      <c r="AB54" s="211" t="str">
        <f t="shared" si="7"/>
        <v>TinPT Artha Cipta Langgeng</v>
      </c>
    </row>
    <row r="55" spans="1:28" s="210" customFormat="1" ht="20.25">
      <c r="A55" s="165" t="s">
        <v>766</v>
      </c>
      <c r="B55" s="166" t="s">
        <v>1090</v>
      </c>
      <c r="C55" s="170" t="s">
        <v>1336</v>
      </c>
      <c r="D55" s="213"/>
      <c r="E55" s="166" t="s">
        <v>1058</v>
      </c>
      <c r="F55" s="166" t="s">
        <v>766</v>
      </c>
      <c r="G55" s="166">
        <v>0</v>
      </c>
      <c r="H55" s="167">
        <v>0</v>
      </c>
      <c r="I55" s="168" t="s">
        <v>1744</v>
      </c>
      <c r="J55" s="168" t="s">
        <v>13116</v>
      </c>
      <c r="K55" s="207"/>
      <c r="L55" s="207"/>
      <c r="M55" s="207"/>
      <c r="N55" s="207"/>
      <c r="O55" s="207"/>
      <c r="P55" s="169"/>
      <c r="Q55" s="208"/>
      <c r="R55" s="166" t="str">
        <f ca="1">IF(ISERROR($V55),"",OFFSET('Smelter Look-up'!$C$4,$V55-4,0)&amp;"")</f>
        <v>Xiamen Tungsten Co., Ltd.</v>
      </c>
      <c r="S55" s="165" t="str">
        <f t="shared" ca="1" si="5"/>
        <v>CN</v>
      </c>
      <c r="T55" s="165" t="str">
        <f ca="1">IF(B55="","",IF(ISERROR(MATCH($J55,SorP!$B$1:$B$6261,0)),"",INDIRECT("'SorP'!$A$"&amp;MATCH($S55&amp;$J55,SorP!C:C,0))))</f>
        <v>CN-FJ</v>
      </c>
      <c r="U55" s="185"/>
      <c r="V55" s="209">
        <f>IF(C55="",NA(),IF(OR(C55="Smelter not listed",C55="Smelter not yet identified"),MATCH($B55&amp;$D55,'Smelter Look-up'!$J:$J,0),MATCH($B55&amp;$C55,'Smelter Look-up'!$J:$J,0)))</f>
        <v>650</v>
      </c>
      <c r="X55" s="210">
        <f t="shared" si="6"/>
        <v>0</v>
      </c>
      <c r="AB55" s="211" t="str">
        <f t="shared" si="7"/>
        <v>TungstenXiamen Tungsten Co., Ltd.</v>
      </c>
    </row>
    <row r="56" spans="1:28" s="210" customFormat="1" ht="20.25">
      <c r="A56" s="165" t="s">
        <v>730</v>
      </c>
      <c r="B56" s="166" t="s">
        <v>1089</v>
      </c>
      <c r="C56" s="170" t="s">
        <v>1078</v>
      </c>
      <c r="D56" s="213"/>
      <c r="E56" s="166" t="s">
        <v>1058</v>
      </c>
      <c r="F56" s="166" t="s">
        <v>730</v>
      </c>
      <c r="G56" s="166" t="s">
        <v>12764</v>
      </c>
      <c r="H56" s="167">
        <v>0</v>
      </c>
      <c r="I56" s="168" t="s">
        <v>1655</v>
      </c>
      <c r="J56" s="168" t="s">
        <v>13121</v>
      </c>
      <c r="K56" s="207"/>
      <c r="L56" s="207"/>
      <c r="M56" s="207"/>
      <c r="N56" s="207"/>
      <c r="O56" s="207"/>
      <c r="P56" s="169"/>
      <c r="Q56" s="208"/>
      <c r="R56" s="166" t="str">
        <f ca="1">IF(ISERROR($V56),"",OFFSET('Smelter Look-up'!$C$4,$V56-4,0)&amp;"")</f>
        <v>Yanling Jincheng Tantalum &amp; Niobium Co., Ltd.</v>
      </c>
      <c r="S56" s="165" t="str">
        <f t="shared" ca="1" si="5"/>
        <v>CN</v>
      </c>
      <c r="T56" s="165" t="str">
        <f ca="1">IF(B56="","",IF(ISERROR(MATCH($J56,SorP!$B$1:$B$6261,0)),"",INDIRECT("'SorP'!$A$"&amp;MATCH($S56&amp;$J56,SorP!C:C,0))))</f>
        <v>CN-HN</v>
      </c>
      <c r="U56" s="185"/>
      <c r="V56" s="209">
        <f>IF(C56="",NA(),IF(OR(C56="Smelter not listed",C56="Smelter not yet identified"),MATCH($B56&amp;$D56,'Smelter Look-up'!$J:$J,0),MATCH($B56&amp;$C56,'Smelter Look-up'!$J:$J,0)))</f>
        <v>396</v>
      </c>
      <c r="X56" s="210">
        <f t="shared" si="6"/>
        <v>0</v>
      </c>
      <c r="AB56" s="211" t="str">
        <f t="shared" si="7"/>
        <v>TantalumRFH</v>
      </c>
    </row>
    <row r="57" spans="1:28" s="210" customFormat="1" ht="20.25">
      <c r="A57" s="165" t="s">
        <v>722</v>
      </c>
      <c r="B57" s="166" t="s">
        <v>1089</v>
      </c>
      <c r="C57" s="170" t="s">
        <v>2</v>
      </c>
      <c r="D57" s="213"/>
      <c r="E57" s="166" t="s">
        <v>1058</v>
      </c>
      <c r="F57" s="166" t="s">
        <v>722</v>
      </c>
      <c r="G57" s="166" t="s">
        <v>12764</v>
      </c>
      <c r="H57" s="167">
        <v>0</v>
      </c>
      <c r="I57" s="168" t="s">
        <v>1643</v>
      </c>
      <c r="J57" s="168" t="s">
        <v>13117</v>
      </c>
      <c r="K57" s="207"/>
      <c r="L57" s="207"/>
      <c r="M57" s="207"/>
      <c r="N57" s="207"/>
      <c r="O57" s="207"/>
      <c r="P57" s="169"/>
      <c r="Q57" s="208"/>
      <c r="R57" s="166" t="str">
        <f ca="1">IF(ISERROR($V57),"",OFFSET('Smelter Look-up'!$C$4,$V57-4,0)&amp;"")</f>
        <v>JiuJiang JinXin Nonferrous Metals Co., Ltd.</v>
      </c>
      <c r="S57" s="165" t="str">
        <f t="shared" ca="1" si="5"/>
        <v>CN</v>
      </c>
      <c r="T57" s="165" t="str">
        <f ca="1">IF(B57="","",IF(ISERROR(MATCH($J57,SorP!$B$1:$B$6261,0)),"",INDIRECT("'SorP'!$A$"&amp;MATCH($S57&amp;$J57,SorP!C:C,0))))</f>
        <v>CN-JX</v>
      </c>
      <c r="U57" s="185"/>
      <c r="V57" s="209">
        <f>IF(C57="",NA(),IF(OR(C57="Smelter not listed",C57="Smelter not yet identified"),MATCH($B57&amp;$D57,'Smelter Look-up'!$J:$J,0),MATCH($B57&amp;$C57,'Smelter Look-up'!$J:$J,0)))</f>
        <v>372</v>
      </c>
      <c r="X57" s="210">
        <f t="shared" si="6"/>
        <v>0</v>
      </c>
      <c r="AB57" s="211" t="str">
        <f t="shared" si="7"/>
        <v>TantalumJiuJiang JinXin Nonferrous Metals Co., Ltd.</v>
      </c>
    </row>
    <row r="58" spans="1:28" s="210" customFormat="1" ht="20.25">
      <c r="A58" s="165" t="s">
        <v>378</v>
      </c>
      <c r="B58" s="166" t="s">
        <v>1090</v>
      </c>
      <c r="C58" s="170" t="s">
        <v>377</v>
      </c>
      <c r="D58" s="213"/>
      <c r="E58" s="166" t="s">
        <v>1058</v>
      </c>
      <c r="F58" s="166" t="s">
        <v>378</v>
      </c>
      <c r="G58" s="166" t="s">
        <v>12764</v>
      </c>
      <c r="H58" s="167">
        <v>0</v>
      </c>
      <c r="I58" s="168" t="s">
        <v>1692</v>
      </c>
      <c r="J58" s="168" t="s">
        <v>13117</v>
      </c>
      <c r="K58" s="207"/>
      <c r="L58" s="207"/>
      <c r="M58" s="207"/>
      <c r="N58" s="207"/>
      <c r="O58" s="207"/>
      <c r="P58" s="169"/>
      <c r="Q58" s="208"/>
      <c r="R58" s="166" t="str">
        <f ca="1">IF(ISERROR($V58),"",OFFSET('Smelter Look-up'!$C$4,$V58-4,0)&amp;"")</f>
        <v>Ganzhou Seadragon W &amp; Mo Co., Ltd.</v>
      </c>
      <c r="S58" s="165" t="str">
        <f t="shared" ca="1" si="5"/>
        <v>CN</v>
      </c>
      <c r="T58" s="165" t="str">
        <f ca="1">IF(B58="","",IF(ISERROR(MATCH($J58,SorP!$B$1:$B$6261,0)),"",INDIRECT("'SorP'!$A$"&amp;MATCH($S58&amp;$J58,SorP!C:C,0))))</f>
        <v>CN-JX</v>
      </c>
      <c r="U58" s="185"/>
      <c r="V58" s="209">
        <f>IF(C58="",NA(),IF(OR(C58="Smelter not listed",C58="Smelter not yet identified"),MATCH($B58&amp;$D58,'Smelter Look-up'!$J:$J,0),MATCH($B58&amp;$C58,'Smelter Look-up'!$J:$J,0)))</f>
        <v>593</v>
      </c>
      <c r="X58" s="210">
        <f t="shared" si="6"/>
        <v>0</v>
      </c>
      <c r="AB58" s="211" t="str">
        <f t="shared" si="7"/>
        <v>TungstenGanzhou Seadragon W &amp; Mo Co., Ltd.</v>
      </c>
    </row>
    <row r="59" spans="1:28" s="210" customFormat="1" ht="20.25">
      <c r="A59" s="165" t="s">
        <v>728</v>
      </c>
      <c r="B59" s="166" t="s">
        <v>1089</v>
      </c>
      <c r="C59" s="170" t="s">
        <v>2416</v>
      </c>
      <c r="D59" s="213"/>
      <c r="E59" s="166" t="s">
        <v>1061</v>
      </c>
      <c r="F59" s="166" t="s">
        <v>728</v>
      </c>
      <c r="G59" s="166" t="s">
        <v>12764</v>
      </c>
      <c r="H59" s="167">
        <v>0</v>
      </c>
      <c r="I59" s="168" t="s">
        <v>1651</v>
      </c>
      <c r="J59" s="168" t="s">
        <v>1652</v>
      </c>
      <c r="K59" s="207"/>
      <c r="L59" s="207"/>
      <c r="M59" s="207"/>
      <c r="N59" s="207"/>
      <c r="O59" s="207"/>
      <c r="P59" s="169"/>
      <c r="Q59" s="208"/>
      <c r="R59" s="166" t="str">
        <f ca="1">IF(ISERROR($V59),"",OFFSET('Smelter Look-up'!$C$4,$V59-4,0)&amp;"")</f>
        <v>NPM Silmet AS</v>
      </c>
      <c r="S59" s="165" t="str">
        <f t="shared" ca="1" si="5"/>
        <v>EE</v>
      </c>
      <c r="T59" s="165" t="str">
        <f ca="1">IF(B59="","",IF(ISERROR(MATCH($J59,SorP!$B$1:$B$6261,0)),"",INDIRECT("'SorP'!$A$"&amp;MATCH($S59&amp;$J59,SorP!C:C,0))))</f>
        <v>EE-45</v>
      </c>
      <c r="U59" s="185"/>
      <c r="V59" s="209">
        <f>IF(C59="",NA(),IF(OR(C59="Smelter not listed",C59="Smelter not yet identified"),MATCH($B59&amp;$D59,'Smelter Look-up'!$J:$J,0),MATCH($B59&amp;$C59,'Smelter Look-up'!$J:$J,0)))</f>
        <v>391</v>
      </c>
      <c r="X59" s="210">
        <f t="shared" si="6"/>
        <v>0</v>
      </c>
      <c r="AB59" s="211" t="str">
        <f t="shared" si="7"/>
        <v>TantalumNPM Silmet AS</v>
      </c>
    </row>
    <row r="60" spans="1:28" s="210" customFormat="1" ht="20.25">
      <c r="A60" s="165" t="s">
        <v>730</v>
      </c>
      <c r="B60" s="166" t="s">
        <v>1089</v>
      </c>
      <c r="C60" s="170" t="s">
        <v>2066</v>
      </c>
      <c r="D60" s="213"/>
      <c r="E60" s="166" t="s">
        <v>1058</v>
      </c>
      <c r="F60" s="166" t="s">
        <v>730</v>
      </c>
      <c r="G60" s="166" t="s">
        <v>12764</v>
      </c>
      <c r="H60" s="167">
        <v>0</v>
      </c>
      <c r="I60" s="168" t="s">
        <v>1655</v>
      </c>
      <c r="J60" s="168" t="s">
        <v>13121</v>
      </c>
      <c r="K60" s="207"/>
      <c r="L60" s="207"/>
      <c r="M60" s="207"/>
      <c r="N60" s="207"/>
      <c r="O60" s="207"/>
      <c r="P60" s="169"/>
      <c r="Q60" s="208"/>
      <c r="R60" s="166" t="str">
        <f ca="1">IF(ISERROR($V60),"",OFFSET('Smelter Look-up'!$C$4,$V60-4,0)&amp;"")</f>
        <v>Yanling Jincheng Tantalum &amp; Niobium Co., Ltd.</v>
      </c>
      <c r="S60" s="165" t="str">
        <f t="shared" ca="1" si="5"/>
        <v>CN</v>
      </c>
      <c r="T60" s="165" t="str">
        <f ca="1">IF(B60="","",IF(ISERROR(MATCH($J60,SorP!$B$1:$B$6261,0)),"",INDIRECT("'SorP'!$A$"&amp;MATCH($S60&amp;$J60,SorP!C:C,0))))</f>
        <v>CN-HN</v>
      </c>
      <c r="U60" s="185"/>
      <c r="V60" s="209">
        <f>IF(C60="",NA(),IF(OR(C60="Smelter not listed",C60="Smelter not yet identified"),MATCH($B60&amp;$D60,'Smelter Look-up'!$J:$J,0),MATCH($B60&amp;$C60,'Smelter Look-up'!$J:$J,0)))</f>
        <v>397</v>
      </c>
      <c r="X60" s="210">
        <f t="shared" si="6"/>
        <v>0</v>
      </c>
      <c r="AB60" s="211" t="str">
        <f t="shared" si="7"/>
        <v>TantalumRFH Tantalum Smeltry Co., Ltd.</v>
      </c>
    </row>
    <row r="61" spans="1:28" s="210" customFormat="1" ht="20.25">
      <c r="A61" s="165" t="s">
        <v>136</v>
      </c>
      <c r="B61" s="166" t="s">
        <v>1090</v>
      </c>
      <c r="C61" s="170" t="s">
        <v>145</v>
      </c>
      <c r="D61" s="213"/>
      <c r="E61" s="166" t="s">
        <v>1058</v>
      </c>
      <c r="F61" s="166" t="s">
        <v>136</v>
      </c>
      <c r="G61" s="166">
        <v>0</v>
      </c>
      <c r="H61" s="167">
        <v>0</v>
      </c>
      <c r="I61" s="168" t="s">
        <v>1744</v>
      </c>
      <c r="J61" s="168" t="s">
        <v>13116</v>
      </c>
      <c r="K61" s="207"/>
      <c r="L61" s="207"/>
      <c r="M61" s="207"/>
      <c r="N61" s="207"/>
      <c r="O61" s="207"/>
      <c r="P61" s="169"/>
      <c r="Q61" s="208"/>
      <c r="R61" s="166" t="str">
        <f ca="1">IF(ISERROR($V61),"",OFFSET('Smelter Look-up'!$C$4,$V61-4,0)&amp;"")</f>
        <v>Xiamen Tungsten (H.C.) Co., Ltd.</v>
      </c>
      <c r="S61" s="165" t="str">
        <f t="shared" ca="1" si="5"/>
        <v>CN</v>
      </c>
      <c r="T61" s="165" t="str">
        <f ca="1">IF(B61="","",IF(ISERROR(MATCH($J61,SorP!$B$1:$B$6261,0)),"",INDIRECT("'SorP'!$A$"&amp;MATCH($S61&amp;$J61,SorP!C:C,0))))</f>
        <v>CN-FJ</v>
      </c>
      <c r="U61" s="185"/>
      <c r="V61" s="209">
        <f>IF(C61="",NA(),IF(OR(C61="Smelter not listed",C61="Smelter not yet identified"),MATCH($B61&amp;$D61,'Smelter Look-up'!$J:$J,0),MATCH($B61&amp;$C61,'Smelter Look-up'!$J:$J,0)))</f>
        <v>649</v>
      </c>
      <c r="X61" s="210">
        <f t="shared" si="6"/>
        <v>0</v>
      </c>
      <c r="AB61" s="211" t="str">
        <f t="shared" si="7"/>
        <v>TungstenXiamen Tungsten (H.C.) Co., Ltd.</v>
      </c>
    </row>
    <row r="62" spans="1:28" s="210" customFormat="1" ht="20.25">
      <c r="A62" s="165" t="s">
        <v>13299</v>
      </c>
      <c r="B62" s="166" t="s">
        <v>1090</v>
      </c>
      <c r="C62" s="170" t="s">
        <v>14539</v>
      </c>
      <c r="D62" s="213"/>
      <c r="E62" s="166" t="s">
        <v>1058</v>
      </c>
      <c r="F62" s="166" t="s">
        <v>13299</v>
      </c>
      <c r="G62" s="166" t="s">
        <v>12764</v>
      </c>
      <c r="H62" s="167">
        <v>0</v>
      </c>
      <c r="I62" s="168" t="s">
        <v>1558</v>
      </c>
      <c r="J62" s="168" t="s">
        <v>13119</v>
      </c>
      <c r="K62" s="207"/>
      <c r="L62" s="207"/>
      <c r="M62" s="207"/>
      <c r="N62" s="207"/>
      <c r="O62" s="207"/>
      <c r="P62" s="169"/>
      <c r="Q62" s="208"/>
      <c r="R62" s="166" t="str">
        <f ca="1">IF(ISERROR($V62),"",OFFSET('Smelter Look-up'!$C$4,$V62-4,0)&amp;"")</f>
        <v>China Molybdenum Tungsten Co., Ltd.</v>
      </c>
      <c r="S62" s="165" t="str">
        <f t="shared" ca="1" si="5"/>
        <v>CN</v>
      </c>
      <c r="T62" s="165" t="str">
        <f ca="1">IF(B62="","",IF(ISERROR(MATCH($J62,SorP!$B$1:$B$6261,0)),"",INDIRECT("'SorP'!$A$"&amp;MATCH($S62&amp;$J62,SorP!C:C,0))))</f>
        <v>CN-HA</v>
      </c>
      <c r="U62" s="185"/>
      <c r="V62" s="209">
        <f>IF(C62="",NA(),IF(OR(C62="Smelter not listed",C62="Smelter not yet identified"),MATCH($B62&amp;$D62,'Smelter Look-up'!$J:$J,0),MATCH($B62&amp;$C62,'Smelter Look-up'!$J:$J,0)))</f>
        <v>586</v>
      </c>
      <c r="X62" s="210">
        <f t="shared" si="6"/>
        <v>0</v>
      </c>
      <c r="AB62" s="211" t="str">
        <f t="shared" si="7"/>
        <v>TungstenChina Molybdenum Tungsten Co., Ltd.</v>
      </c>
    </row>
    <row r="63" spans="1:28" s="210" customFormat="1" ht="25.5">
      <c r="A63" s="165" t="s">
        <v>15908</v>
      </c>
      <c r="B63" s="166" t="s">
        <v>1089</v>
      </c>
      <c r="C63" s="170" t="s">
        <v>15909</v>
      </c>
      <c r="D63" s="213"/>
      <c r="E63" s="166" t="s">
        <v>1058</v>
      </c>
      <c r="F63" s="166" t="s">
        <v>15908</v>
      </c>
      <c r="G63" s="166" t="s">
        <v>12764</v>
      </c>
      <c r="H63" s="167">
        <v>0</v>
      </c>
      <c r="I63" s="168" t="s">
        <v>15910</v>
      </c>
      <c r="J63" s="168" t="s">
        <v>13130</v>
      </c>
      <c r="K63" s="207"/>
      <c r="L63" s="207"/>
      <c r="M63" s="207"/>
      <c r="N63" s="207"/>
      <c r="O63" s="207"/>
      <c r="P63" s="169"/>
      <c r="Q63" s="208"/>
      <c r="R63" s="166" t="str">
        <f ca="1">IF(ISERROR($V63),"",OFFSET('Smelter Look-up'!$C$4,$V63-4,0)&amp;"")</f>
        <v/>
      </c>
      <c r="S63" s="165" t="str">
        <f t="shared" ca="1" si="5"/>
        <v>CN</v>
      </c>
      <c r="T63" s="165" t="str">
        <f ca="1">IF(B63="","",IF(ISERROR(MATCH($J63,SorP!$B$1:$B$6261,0)),"",INDIRECT("'SorP'!$A$"&amp;MATCH($S63&amp;$J63,SorP!C:C,0))))</f>
        <v>CN-JS</v>
      </c>
      <c r="U63" s="185"/>
      <c r="V63" s="209" t="e">
        <f>IF(C63="",NA(),IF(OR(C63="Smelter not listed",C63="Smelter not yet identified"),MATCH($B63&amp;$D63,'Smelter Look-up'!$J:$J,0),MATCH($B63&amp;$C63,'Smelter Look-up'!$J:$J,0)))</f>
        <v>#N/A</v>
      </c>
      <c r="X63" s="210">
        <f t="shared" si="6"/>
        <v>0</v>
      </c>
      <c r="AB63" s="211" t="str">
        <f t="shared" si="7"/>
        <v>TantalumRFH Yancheng Jinye New Material Technology Co., Ltd.</v>
      </c>
    </row>
    <row r="64" spans="1:28" s="210" customFormat="1" ht="20.25">
      <c r="A64" s="165" t="s">
        <v>1728</v>
      </c>
      <c r="B64" s="166" t="s">
        <v>1088</v>
      </c>
      <c r="C64" s="170" t="s">
        <v>14898</v>
      </c>
      <c r="D64" s="213"/>
      <c r="E64" s="166" t="s">
        <v>1053</v>
      </c>
      <c r="F64" s="166" t="s">
        <v>1728</v>
      </c>
      <c r="G64" s="166" t="s">
        <v>12764</v>
      </c>
      <c r="H64" s="167">
        <v>0</v>
      </c>
      <c r="I64" s="168" t="s">
        <v>1729</v>
      </c>
      <c r="J64" s="168" t="s">
        <v>3031</v>
      </c>
      <c r="K64" s="207"/>
      <c r="L64" s="207"/>
      <c r="M64" s="207"/>
      <c r="N64" s="207"/>
      <c r="O64" s="207"/>
      <c r="P64" s="169"/>
      <c r="Q64" s="208"/>
      <c r="R64" s="166" t="str">
        <f ca="1">IF(ISERROR($V64),"",OFFSET('Smelter Look-up'!$C$4,$V64-4,0)&amp;"")</f>
        <v>Aurubis Beerse</v>
      </c>
      <c r="S64" s="165" t="str">
        <f t="shared" ca="1" si="5"/>
        <v>BE</v>
      </c>
      <c r="T64" s="165" t="str">
        <f ca="1">IF(B64="","",IF(ISERROR(MATCH($J64,SorP!$B$1:$B$6261,0)),"",INDIRECT("'SorP'!$A$"&amp;MATCH($S64&amp;$J64,SorP!C:C,0))))</f>
        <v>BE-VAN</v>
      </c>
      <c r="U64" s="185"/>
      <c r="V64" s="209">
        <f>IF(C64="",NA(),IF(OR(C64="Smelter not listed",C64="Smelter not yet identified"),MATCH($B64&amp;$D64,'Smelter Look-up'!$J:$J,0),MATCH($B64&amp;$C64,'Smelter Look-up'!$J:$J,0)))</f>
        <v>423</v>
      </c>
      <c r="X64" s="210">
        <f t="shared" si="6"/>
        <v>0</v>
      </c>
      <c r="AB64" s="211" t="str">
        <f t="shared" si="7"/>
        <v>TinAurubis Beerse</v>
      </c>
    </row>
    <row r="65" spans="1:28" s="210" customFormat="1" ht="38.25">
      <c r="A65" s="165" t="s">
        <v>736</v>
      </c>
      <c r="B65" s="166" t="s">
        <v>1088</v>
      </c>
      <c r="C65" s="170" t="s">
        <v>803</v>
      </c>
      <c r="D65" s="213"/>
      <c r="E65" s="166" t="s">
        <v>2321</v>
      </c>
      <c r="F65" s="166" t="s">
        <v>736</v>
      </c>
      <c r="G65" s="166" t="s">
        <v>12764</v>
      </c>
      <c r="H65" s="167">
        <v>0</v>
      </c>
      <c r="I65" s="168" t="s">
        <v>1688</v>
      </c>
      <c r="J65" s="168" t="s">
        <v>1688</v>
      </c>
      <c r="K65" s="207"/>
      <c r="L65" s="207"/>
      <c r="M65" s="207"/>
      <c r="N65" s="207"/>
      <c r="O65" s="207"/>
      <c r="P65" s="169"/>
      <c r="Q65" s="208"/>
      <c r="R65" s="166" t="str">
        <f ca="1">IF(ISERROR($V65),"",OFFSET('Smelter Look-up'!$C$4,$V65-4,0)&amp;"")</f>
        <v>EM Vinto</v>
      </c>
      <c r="S65" s="165" t="str">
        <f t="shared" ca="1" si="5"/>
        <v>Unknown</v>
      </c>
      <c r="T65" s="165" t="e">
        <f ca="1">IF(B65="","",IF(ISERROR(MATCH($J65,SorP!$B$1:$B$6261,0)),"",INDIRECT("'SorP'!$A$"&amp;MATCH($S65&amp;$J65,SorP!C:C,0))))</f>
        <v>#N/A</v>
      </c>
      <c r="U65" s="185"/>
      <c r="V65" s="209">
        <f>IF(C65="",NA(),IF(OR(C65="Smelter not listed",C65="Smelter not yet identified"),MATCH($B65&amp;$D65,'Smelter Look-up'!$J:$J,0),MATCH($B65&amp;$C65,'Smelter Look-up'!$J:$J,0)))</f>
        <v>453</v>
      </c>
      <c r="X65" s="210">
        <f t="shared" si="6"/>
        <v>0</v>
      </c>
      <c r="AB65" s="211" t="str">
        <f t="shared" si="7"/>
        <v>TinEM Vinto</v>
      </c>
    </row>
    <row r="66" spans="1:28" s="210" customFormat="1" ht="38.25">
      <c r="A66" s="165" t="s">
        <v>748</v>
      </c>
      <c r="B66" s="166" t="s">
        <v>1088</v>
      </c>
      <c r="C66" s="170" t="s">
        <v>13290</v>
      </c>
      <c r="D66" s="213"/>
      <c r="E66" s="166" t="s">
        <v>2321</v>
      </c>
      <c r="F66" s="166" t="s">
        <v>748</v>
      </c>
      <c r="G66" s="166" t="s">
        <v>12764</v>
      </c>
      <c r="H66" s="167">
        <v>0</v>
      </c>
      <c r="I66" s="168" t="s">
        <v>1688</v>
      </c>
      <c r="J66" s="168" t="s">
        <v>1688</v>
      </c>
      <c r="K66" s="207"/>
      <c r="L66" s="207"/>
      <c r="M66" s="207"/>
      <c r="N66" s="207"/>
      <c r="O66" s="207"/>
      <c r="P66" s="169"/>
      <c r="Q66" s="208"/>
      <c r="R66" s="166" t="str">
        <f ca="1">IF(ISERROR($V66),"",OFFSET('Smelter Look-up'!$C$4,$V66-4,0)&amp;"")</f>
        <v>Operaciones Metalurgicas S.A.</v>
      </c>
      <c r="S66" s="165" t="str">
        <f t="shared" ca="1" si="5"/>
        <v>Unknown</v>
      </c>
      <c r="T66" s="165" t="e">
        <f ca="1">IF(B66="","",IF(ISERROR(MATCH($J66,SorP!$B$1:$B$6261,0)),"",INDIRECT("'SorP'!$A$"&amp;MATCH($S66&amp;$J66,SorP!C:C,0))))</f>
        <v>#N/A</v>
      </c>
      <c r="U66" s="185"/>
      <c r="V66" s="209">
        <f>IF(C66="",NA(),IF(OR(C66="Smelter not listed",C66="Smelter not yet identified"),MATCH($B66&amp;$D66,'Smelter Look-up'!$J:$J,0),MATCH($B66&amp;$C66,'Smelter Look-up'!$J:$J,0)))</f>
        <v>514</v>
      </c>
      <c r="X66" s="210">
        <f t="shared" si="6"/>
        <v>0</v>
      </c>
      <c r="AB66" s="211" t="str">
        <f t="shared" si="7"/>
        <v>TinOperaciones Metalurgicas S.A.</v>
      </c>
    </row>
    <row r="67" spans="1:28" s="210" customFormat="1" ht="20.25">
      <c r="A67" s="165" t="s">
        <v>743</v>
      </c>
      <c r="B67" s="166" t="s">
        <v>1088</v>
      </c>
      <c r="C67" s="170" t="s">
        <v>11981</v>
      </c>
      <c r="D67" s="213"/>
      <c r="E67" s="166" t="s">
        <v>1054</v>
      </c>
      <c r="F67" s="166" t="s">
        <v>743</v>
      </c>
      <c r="G67" s="166" t="s">
        <v>12764</v>
      </c>
      <c r="H67" s="167">
        <v>0</v>
      </c>
      <c r="I67" s="168" t="s">
        <v>15889</v>
      </c>
      <c r="J67" s="168" t="s">
        <v>1610</v>
      </c>
      <c r="K67" s="207"/>
      <c r="L67" s="207"/>
      <c r="M67" s="207"/>
      <c r="N67" s="207"/>
      <c r="O67" s="207"/>
      <c r="P67" s="169"/>
      <c r="Q67" s="208"/>
      <c r="R67" s="166" t="str">
        <f ca="1">IF(ISERROR($V67),"",OFFSET('Smelter Look-up'!$C$4,$V67-4,0)&amp;"")</f>
        <v>Mineracao Taboca S.A.</v>
      </c>
      <c r="S67" s="165" t="str">
        <f t="shared" ca="1" si="5"/>
        <v>BR</v>
      </c>
      <c r="T67" s="165" t="str">
        <f ca="1">IF(B67="","",IF(ISERROR(MATCH($J67,SorP!$B$1:$B$6261,0)),"",INDIRECT("'SorP'!$A$"&amp;MATCH($S67&amp;$J67,SorP!C:C,0))))</f>
        <v>BR-SP</v>
      </c>
      <c r="U67" s="185"/>
      <c r="V67" s="209">
        <f>IF(C67="",NA(),IF(OR(C67="Smelter not listed",C67="Smelter not yet identified"),MATCH($B67&amp;$D67,'Smelter Look-up'!$J:$J,0),MATCH($B67&amp;$C67,'Smelter Look-up'!$J:$J,0)))</f>
        <v>498</v>
      </c>
      <c r="X67" s="210">
        <f t="shared" si="6"/>
        <v>0</v>
      </c>
      <c r="AB67" s="211" t="str">
        <f t="shared" si="7"/>
        <v>TinMineracao Taboca S.A.</v>
      </c>
    </row>
    <row r="68" spans="1:28" s="210" customFormat="1" ht="20.25">
      <c r="A68" s="165" t="s">
        <v>754</v>
      </c>
      <c r="B68" s="166" t="s">
        <v>1088</v>
      </c>
      <c r="C68" s="170" t="s">
        <v>2422</v>
      </c>
      <c r="D68" s="213"/>
      <c r="E68" s="166" t="s">
        <v>1054</v>
      </c>
      <c r="F68" s="166" t="s">
        <v>754</v>
      </c>
      <c r="G68" s="166" t="s">
        <v>12764</v>
      </c>
      <c r="H68" s="167">
        <v>0</v>
      </c>
      <c r="I68" s="168" t="s">
        <v>1685</v>
      </c>
      <c r="J68" s="168" t="s">
        <v>1689</v>
      </c>
      <c r="K68" s="207"/>
      <c r="L68" s="207"/>
      <c r="M68" s="207"/>
      <c r="N68" s="207"/>
      <c r="O68" s="207"/>
      <c r="P68" s="169"/>
      <c r="Q68" s="208"/>
      <c r="R68" s="166" t="str">
        <f ca="1">IF(ISERROR($V68),"",OFFSET('Smelter Look-up'!$C$4,$V68-4,0)&amp;"")</f>
        <v>White Solder Metalurgia e Mineracao Ltda.</v>
      </c>
      <c r="S68" s="165" t="str">
        <f t="shared" ca="1" si="5"/>
        <v>BR</v>
      </c>
      <c r="T68" s="165" t="str">
        <f ca="1">IF(B68="","",IF(ISERROR(MATCH($J68,SorP!$B$1:$B$6261,0)),"",INDIRECT("'SorP'!$A$"&amp;MATCH($S68&amp;$J68,SorP!C:C,0))))</f>
        <v>BR-RO</v>
      </c>
      <c r="U68" s="185"/>
      <c r="V68" s="209">
        <f>IF(C68="",NA(),IF(OR(C68="Smelter not listed",C68="Smelter not yet identified"),MATCH($B68&amp;$D68,'Smelter Look-up'!$J:$J,0),MATCH($B68&amp;$C68,'Smelter Look-up'!$J:$J,0)))</f>
        <v>551</v>
      </c>
      <c r="X68" s="210">
        <f t="shared" si="6"/>
        <v>0</v>
      </c>
      <c r="AB68" s="211" t="str">
        <f t="shared" si="7"/>
        <v>TinWhite Solder Metalurgia e Mineracao Ltda.</v>
      </c>
    </row>
    <row r="69" spans="1:28" s="210" customFormat="1" ht="20.25">
      <c r="A69" s="165" t="s">
        <v>740</v>
      </c>
      <c r="B69" s="166" t="s">
        <v>1088</v>
      </c>
      <c r="C69" s="170" t="s">
        <v>1691</v>
      </c>
      <c r="D69" s="213"/>
      <c r="E69" s="166" t="s">
        <v>1058</v>
      </c>
      <c r="F69" s="166" t="s">
        <v>740</v>
      </c>
      <c r="G69" s="166" t="s">
        <v>12764</v>
      </c>
      <c r="H69" s="167">
        <v>0</v>
      </c>
      <c r="I69" s="168" t="s">
        <v>2336</v>
      </c>
      <c r="J69" s="168" t="s">
        <v>13126</v>
      </c>
      <c r="K69" s="207"/>
      <c r="L69" s="207"/>
      <c r="M69" s="207"/>
      <c r="N69" s="207"/>
      <c r="O69" s="207"/>
      <c r="P69" s="169"/>
      <c r="Q69" s="208"/>
      <c r="R69" s="166" t="str">
        <f ca="1">IF(ISERROR($V69),"",OFFSET('Smelter Look-up'!$C$4,$V69-4,0)&amp;"")</f>
        <v>Gejiu Zili Mining And Metallurgy Co., Ltd.</v>
      </c>
      <c r="S69" s="165" t="str">
        <f t="shared" ref="S69" ca="1" si="8">IF(B69="","",IF(ISERROR(MATCH($E69,CL,0)),"Unknown",INDIRECT("'C'!$A$"&amp;MATCH($E69,CL,0)+1)))</f>
        <v>CN</v>
      </c>
      <c r="T69" s="165" t="str">
        <f ca="1">IF(B69="","",IF(ISERROR(MATCH($J69,SorP!$B$1:$B$6261,0)),"",INDIRECT("'SorP'!$A$"&amp;MATCH($S69&amp;$J69,SorP!C:C,0))))</f>
        <v>CN-YN</v>
      </c>
      <c r="U69" s="185"/>
      <c r="V69" s="209">
        <f>IF(C69="",NA(),IF(OR(C69="Smelter not listed",C69="Smelter not yet identified"),MATCH($B69&amp;$D69,'Smelter Look-up'!$J:$J,0),MATCH($B69&amp;$C69,'Smelter Look-up'!$J:$J,0)))</f>
        <v>471</v>
      </c>
      <c r="X69" s="210">
        <f t="shared" ref="X69" si="9">IF(AND(C69="Smelter not listed",OR(LEN(D69)=0,LEN(E69)=0)),1,0)</f>
        <v>0</v>
      </c>
      <c r="AB69" s="211" t="str">
        <f t="shared" ref="AB69" si="10">B69&amp;C69</f>
        <v>TinGejiu Zili Mining And Metallurgy Co., Ltd.</v>
      </c>
    </row>
    <row r="70" spans="1:28" s="210" customFormat="1" ht="25.5">
      <c r="A70" s="165" t="s">
        <v>755</v>
      </c>
      <c r="B70" s="166" t="s">
        <v>1088</v>
      </c>
      <c r="C70" s="170" t="s">
        <v>2073</v>
      </c>
      <c r="D70" s="213"/>
      <c r="E70" s="166" t="s">
        <v>1058</v>
      </c>
      <c r="F70" s="166" t="s">
        <v>755</v>
      </c>
      <c r="G70" s="166" t="s">
        <v>12764</v>
      </c>
      <c r="H70" s="167">
        <v>0</v>
      </c>
      <c r="I70" s="168" t="s">
        <v>2336</v>
      </c>
      <c r="J70" s="168" t="s">
        <v>13126</v>
      </c>
      <c r="K70" s="207"/>
      <c r="L70" s="207"/>
      <c r="M70" s="207"/>
      <c r="N70" s="207"/>
      <c r="O70" s="207"/>
      <c r="P70" s="169"/>
      <c r="Q70" s="208"/>
      <c r="R70" s="166" t="str">
        <f ca="1">IF(ISERROR($V70),"",OFFSET('Smelter Look-up'!$C$4,$V70-4,0)&amp;"")</f>
        <v>Yunnan Chengfeng Non-ferrous Metals Co., Ltd.</v>
      </c>
      <c r="S70" s="165" t="str">
        <f t="shared" ref="S70:S101" ca="1" si="11">IF(B70="","",IF(ISERROR(MATCH($E70,CL,0)),"Unknown",INDIRECT("'C'!$A$"&amp;MATCH($E70,CL,0)+1)))</f>
        <v>CN</v>
      </c>
      <c r="T70" s="165" t="str">
        <f ca="1">IF(B70="","",IF(ISERROR(MATCH($J70,SorP!$B$1:$B$6261,0)),"",INDIRECT("'SorP'!$A$"&amp;MATCH($S70&amp;$J70,SorP!C:C,0))))</f>
        <v>CN-YN</v>
      </c>
      <c r="U70" s="185"/>
      <c r="V70" s="209">
        <f>IF(C70="",NA(),IF(OR(C70="Smelter not listed",C70="Smelter not yet identified"),MATCH($B70&amp;$D70,'Smelter Look-up'!$J:$J,0),MATCH($B70&amp;$C70,'Smelter Look-up'!$J:$J,0)))</f>
        <v>560</v>
      </c>
      <c r="X70" s="210">
        <f t="shared" ref="X70:X101" si="12">IF(AND(C70="Smelter not listed",OR(LEN(D70)=0,LEN(E70)=0)),1,0)</f>
        <v>0</v>
      </c>
      <c r="AB70" s="211" t="str">
        <f t="shared" ref="AB70:AB101" si="13">B70&amp;C70</f>
        <v>TinYunnan Chengfeng Non-ferrous Metals Co., Ltd.</v>
      </c>
    </row>
    <row r="71" spans="1:28" s="210" customFormat="1" ht="20.25">
      <c r="A71" s="165" t="s">
        <v>756</v>
      </c>
      <c r="B71" s="166" t="s">
        <v>1088</v>
      </c>
      <c r="C71" s="170" t="s">
        <v>14867</v>
      </c>
      <c r="D71" s="213"/>
      <c r="E71" s="166" t="s">
        <v>1058</v>
      </c>
      <c r="F71" s="166" t="s">
        <v>756</v>
      </c>
      <c r="G71" s="166" t="s">
        <v>12764</v>
      </c>
      <c r="H71" s="167">
        <v>0</v>
      </c>
      <c r="I71" s="168" t="s">
        <v>2336</v>
      </c>
      <c r="J71" s="168" t="s">
        <v>13126</v>
      </c>
      <c r="K71" s="207"/>
      <c r="L71" s="207"/>
      <c r="M71" s="207"/>
      <c r="N71" s="207"/>
      <c r="O71" s="207"/>
      <c r="P71" s="169"/>
      <c r="Q71" s="208"/>
      <c r="R71" s="166" t="str">
        <f ca="1">IF(ISERROR($V71),"",OFFSET('Smelter Look-up'!$C$4,$V71-4,0)&amp;"")</f>
        <v>Tin Smelting Branch of Yunnan Tin Co., Ltd.</v>
      </c>
      <c r="S71" s="165" t="str">
        <f t="shared" ca="1" si="11"/>
        <v>CN</v>
      </c>
      <c r="T71" s="165" t="str">
        <f ca="1">IF(B71="","",IF(ISERROR(MATCH($J71,SorP!$B$1:$B$6261,0)),"",INDIRECT("'SorP'!$A$"&amp;MATCH($S71&amp;$J71,SorP!C:C,0))))</f>
        <v>CN-YN</v>
      </c>
      <c r="U71" s="185"/>
      <c r="V71" s="209">
        <f>IF(C71="",NA(),IF(OR(C71="Smelter not listed",C71="Smelter not yet identified"),MATCH($B71&amp;$D71,'Smelter Look-up'!$J:$J,0),MATCH($B71&amp;$C71,'Smelter Look-up'!$J:$J,0)))</f>
        <v>546</v>
      </c>
      <c r="X71" s="210">
        <f t="shared" si="12"/>
        <v>0</v>
      </c>
      <c r="AB71" s="211" t="str">
        <f t="shared" si="13"/>
        <v>TinTin Smelting Branch of Yunnan Tin Co., Ltd.</v>
      </c>
    </row>
    <row r="72" spans="1:28" s="210" customFormat="1" ht="25.5">
      <c r="A72" s="165" t="s">
        <v>768</v>
      </c>
      <c r="B72" s="166" t="s">
        <v>1090</v>
      </c>
      <c r="C72" s="170" t="s">
        <v>779</v>
      </c>
      <c r="D72" s="213"/>
      <c r="E72" s="166" t="s">
        <v>1058</v>
      </c>
      <c r="F72" s="166" t="s">
        <v>768</v>
      </c>
      <c r="G72" s="166" t="s">
        <v>12764</v>
      </c>
      <c r="H72" s="167">
        <v>0</v>
      </c>
      <c r="I72" s="168" t="s">
        <v>1745</v>
      </c>
      <c r="J72" s="168" t="s">
        <v>13117</v>
      </c>
      <c r="K72" s="207"/>
      <c r="L72" s="207"/>
      <c r="M72" s="207"/>
      <c r="N72" s="207"/>
      <c r="O72" s="207"/>
      <c r="P72" s="169"/>
      <c r="Q72" s="208"/>
      <c r="R72" s="166" t="str">
        <f ca="1">IF(ISERROR($V72),"",OFFSET('Smelter Look-up'!$C$4,$V72-4,0)&amp;"")</f>
        <v>Jiangxi Minmetals Gao'an Non-ferrous Metals Co., Ltd.</v>
      </c>
      <c r="S72" s="165" t="str">
        <f t="shared" ca="1" si="11"/>
        <v>CN</v>
      </c>
      <c r="T72" s="165" t="str">
        <f ca="1">IF(B72="","",IF(ISERROR(MATCH($J72,SorP!$B$1:$B$6261,0)),"",INDIRECT("'SorP'!$A$"&amp;MATCH($S72&amp;$J72,SorP!C:C,0))))</f>
        <v>CN-JX</v>
      </c>
      <c r="U72" s="185"/>
      <c r="V72" s="209">
        <f>IF(C72="",NA(),IF(OR(C72="Smelter not listed",C72="Smelter not yet identified"),MATCH($B72&amp;$D72,'Smelter Look-up'!$J:$J,0),MATCH($B72&amp;$C72,'Smelter Look-up'!$J:$J,0)))</f>
        <v>611</v>
      </c>
      <c r="X72" s="210">
        <f t="shared" si="12"/>
        <v>0</v>
      </c>
      <c r="AB72" s="211" t="str">
        <f t="shared" si="13"/>
        <v>TungstenJiangxi Minmetals Gao'an Non-ferrous Metals Co., Ltd.</v>
      </c>
    </row>
    <row r="73" spans="1:28" s="210" customFormat="1" ht="20.25">
      <c r="A73" s="165" t="s">
        <v>1350</v>
      </c>
      <c r="B73" s="166" t="s">
        <v>1089</v>
      </c>
      <c r="C73" s="170" t="s">
        <v>2075</v>
      </c>
      <c r="D73" s="213"/>
      <c r="E73" s="166" t="s">
        <v>1058</v>
      </c>
      <c r="F73" s="166" t="s">
        <v>1350</v>
      </c>
      <c r="G73" s="166" t="s">
        <v>12764</v>
      </c>
      <c r="H73" s="167">
        <v>0</v>
      </c>
      <c r="I73" s="168" t="s">
        <v>1655</v>
      </c>
      <c r="J73" s="168" t="s">
        <v>13121</v>
      </c>
      <c r="K73" s="207"/>
      <c r="L73" s="207"/>
      <c r="M73" s="207"/>
      <c r="N73" s="207"/>
      <c r="O73" s="207"/>
      <c r="P73" s="169"/>
      <c r="Q73" s="208"/>
      <c r="R73" s="166" t="str">
        <f ca="1">IF(ISERROR($V73),"",OFFSET('Smelter Look-up'!$C$4,$V73-4,0)&amp;"")</f>
        <v>FIR Metals &amp; Resource Ltd.</v>
      </c>
      <c r="S73" s="165" t="str">
        <f t="shared" ca="1" si="11"/>
        <v>CN</v>
      </c>
      <c r="T73" s="165" t="str">
        <f ca="1">IF(B73="","",IF(ISERROR(MATCH($J73,SorP!$B$1:$B$6261,0)),"",INDIRECT("'SorP'!$A$"&amp;MATCH($S73&amp;$J73,SorP!C:C,0))))</f>
        <v>CN-HN</v>
      </c>
      <c r="U73" s="185"/>
      <c r="V73" s="209">
        <f>IF(C73="",NA(),IF(OR(C73="Smelter not listed",C73="Smelter not yet identified"),MATCH($B73&amp;$D73,'Smelter Look-up'!$J:$J,0),MATCH($B73&amp;$C73,'Smelter Look-up'!$J:$J,0)))</f>
        <v>357</v>
      </c>
      <c r="X73" s="210">
        <f t="shared" si="12"/>
        <v>0</v>
      </c>
      <c r="AB73" s="211" t="str">
        <f t="shared" si="13"/>
        <v>TantalumFIR Metals &amp; Resource Ltd.</v>
      </c>
    </row>
    <row r="74" spans="1:28" s="210" customFormat="1" ht="25.5">
      <c r="A74" s="165" t="s">
        <v>15253</v>
      </c>
      <c r="B74" s="166" t="s">
        <v>1088</v>
      </c>
      <c r="C74" s="170" t="s">
        <v>15252</v>
      </c>
      <c r="D74" s="213"/>
      <c r="E74" s="166" t="s">
        <v>1063</v>
      </c>
      <c r="F74" s="166" t="s">
        <v>15253</v>
      </c>
      <c r="G74" s="166" t="s">
        <v>12764</v>
      </c>
      <c r="H74" s="167">
        <v>0</v>
      </c>
      <c r="I74" s="168" t="s">
        <v>14554</v>
      </c>
      <c r="J74" s="168" t="s">
        <v>12398</v>
      </c>
      <c r="K74" s="207"/>
      <c r="L74" s="207"/>
      <c r="M74" s="207"/>
      <c r="N74" s="207"/>
      <c r="O74" s="207"/>
      <c r="P74" s="169"/>
      <c r="Q74" s="208"/>
      <c r="R74" s="166" t="str">
        <f ca="1">IF(ISERROR($V74),"",OFFSET('Smelter Look-up'!$C$4,$V74-4,0)&amp;"")</f>
        <v>PT Prima Timah Utama</v>
      </c>
      <c r="S74" s="165" t="str">
        <f t="shared" ca="1" si="11"/>
        <v>ID</v>
      </c>
      <c r="T74" s="165" t="str">
        <f ca="1">IF(B74="","",IF(ISERROR(MATCH($J74,SorP!$B$1:$B$6261,0)),"",INDIRECT("'SorP'!$A$"&amp;MATCH($S74&amp;$J74,SorP!C:C,0))))</f>
        <v>ID-BB</v>
      </c>
      <c r="U74" s="185"/>
      <c r="V74" s="209">
        <f>IF(C74="",NA(),IF(OR(C74="Smelter not listed",C74="Smelter not yet identified"),MATCH($B74&amp;$D74,'Smelter Look-up'!$J:$J,0),MATCH($B74&amp;$C74,'Smelter Look-up'!$J:$J,0)))</f>
        <v>527</v>
      </c>
      <c r="X74" s="210">
        <f t="shared" si="12"/>
        <v>0</v>
      </c>
      <c r="AB74" s="211" t="str">
        <f t="shared" si="13"/>
        <v>TinPT Prima Timah Utama</v>
      </c>
    </row>
    <row r="75" spans="1:28" s="210" customFormat="1" ht="20.25">
      <c r="A75" s="165" t="s">
        <v>767</v>
      </c>
      <c r="B75" s="166" t="s">
        <v>1088</v>
      </c>
      <c r="C75" s="170" t="s">
        <v>13289</v>
      </c>
      <c r="D75" s="213"/>
      <c r="E75" s="166" t="s">
        <v>1063</v>
      </c>
      <c r="F75" s="166" t="s">
        <v>767</v>
      </c>
      <c r="G75" s="166" t="s">
        <v>12764</v>
      </c>
      <c r="H75" s="167">
        <v>0</v>
      </c>
      <c r="I75" s="168" t="s">
        <v>1708</v>
      </c>
      <c r="J75" s="168" t="s">
        <v>5897</v>
      </c>
      <c r="K75" s="207"/>
      <c r="L75" s="207"/>
      <c r="M75" s="207"/>
      <c r="N75" s="207"/>
      <c r="O75" s="207"/>
      <c r="P75" s="169"/>
      <c r="Q75" s="208"/>
      <c r="R75" s="166" t="str">
        <f ca="1">IF(ISERROR($V75),"",OFFSET('Smelter Look-up'!$C$4,$V75-4,0)&amp;"")</f>
        <v>PT Timah Tbk Kundur</v>
      </c>
      <c r="S75" s="165" t="str">
        <f t="shared" ca="1" si="11"/>
        <v>ID</v>
      </c>
      <c r="T75" s="165" t="str">
        <f ca="1">IF(B75="","",IF(ISERROR(MATCH($J75,SorP!$B$1:$B$6261,0)),"",INDIRECT("'SorP'!$A$"&amp;MATCH($S75&amp;$J75,SorP!C:C,0))))</f>
        <v>ID-RI</v>
      </c>
      <c r="U75" s="185"/>
      <c r="V75" s="209">
        <f>IF(C75="",NA(),IF(OR(C75="Smelter not listed",C75="Smelter not yet identified"),MATCH($B75&amp;$D75,'Smelter Look-up'!$J:$J,0),MATCH($B75&amp;$C75,'Smelter Look-up'!$J:$J,0)))</f>
        <v>531</v>
      </c>
      <c r="X75" s="210">
        <f t="shared" si="12"/>
        <v>0</v>
      </c>
      <c r="AB75" s="211" t="str">
        <f t="shared" si="13"/>
        <v>TinPT Timah Tbk Kundur</v>
      </c>
    </row>
    <row r="76" spans="1:28" s="210" customFormat="1" ht="25.5">
      <c r="A76" s="165" t="s">
        <v>15892</v>
      </c>
      <c r="B76" s="166" t="s">
        <v>1088</v>
      </c>
      <c r="C76" s="170" t="s">
        <v>15893</v>
      </c>
      <c r="D76" s="213"/>
      <c r="E76" s="166" t="s">
        <v>1063</v>
      </c>
      <c r="F76" s="166" t="s">
        <v>15892</v>
      </c>
      <c r="G76" s="166" t="s">
        <v>12764</v>
      </c>
      <c r="H76" s="167">
        <v>0</v>
      </c>
      <c r="I76" s="168" t="s">
        <v>14554</v>
      </c>
      <c r="J76" s="168" t="s">
        <v>12398</v>
      </c>
      <c r="K76" s="207"/>
      <c r="L76" s="207"/>
      <c r="M76" s="207"/>
      <c r="N76" s="207"/>
      <c r="O76" s="207"/>
      <c r="P76" s="169"/>
      <c r="Q76" s="208"/>
      <c r="R76" s="166" t="str">
        <f ca="1">IF(ISERROR($V76),"",OFFSET('Smelter Look-up'!$C$4,$V76-4,0)&amp;"")</f>
        <v/>
      </c>
      <c r="S76" s="165" t="str">
        <f t="shared" ca="1" si="11"/>
        <v>ID</v>
      </c>
      <c r="T76" s="165" t="str">
        <f ca="1">IF(B76="","",IF(ISERROR(MATCH($J76,SorP!$B$1:$B$6261,0)),"",INDIRECT("'SorP'!$A$"&amp;MATCH($S76&amp;$J76,SorP!C:C,0))))</f>
        <v>ID-BB</v>
      </c>
      <c r="U76" s="185"/>
      <c r="V76" s="209" t="e">
        <f>IF(C76="",NA(),IF(OR(C76="Smelter not listed",C76="Smelter not yet identified"),MATCH($B76&amp;$D76,'Smelter Look-up'!$J:$J,0),MATCH($B76&amp;$C76,'Smelter Look-up'!$J:$J,0)))</f>
        <v>#N/A</v>
      </c>
      <c r="X76" s="210">
        <f t="shared" si="12"/>
        <v>0</v>
      </c>
      <c r="AB76" s="211" t="str">
        <f t="shared" si="13"/>
        <v>TinPT Tinindo Inter Nusa</v>
      </c>
    </row>
    <row r="77" spans="1:28" s="210" customFormat="1" ht="20.25">
      <c r="A77" s="165" t="s">
        <v>745</v>
      </c>
      <c r="B77" s="166" t="s">
        <v>1088</v>
      </c>
      <c r="C77" s="170" t="s">
        <v>1120</v>
      </c>
      <c r="D77" s="213"/>
      <c r="E77" s="166" t="s">
        <v>1066</v>
      </c>
      <c r="F77" s="166" t="s">
        <v>745</v>
      </c>
      <c r="G77" s="166" t="s">
        <v>12764</v>
      </c>
      <c r="H77" s="167">
        <v>0</v>
      </c>
      <c r="I77" s="168" t="s">
        <v>1497</v>
      </c>
      <c r="J77" s="168" t="s">
        <v>1497</v>
      </c>
      <c r="K77" s="207"/>
      <c r="L77" s="207"/>
      <c r="M77" s="207"/>
      <c r="N77" s="207"/>
      <c r="O77" s="207"/>
      <c r="P77" s="169"/>
      <c r="Q77" s="208"/>
      <c r="R77" s="166" t="str">
        <f ca="1">IF(ISERROR($V77),"",OFFSET('Smelter Look-up'!$C$4,$V77-4,0)&amp;"")</f>
        <v>Mitsubishi Materials Corporation</v>
      </c>
      <c r="S77" s="165" t="str">
        <f t="shared" ca="1" si="11"/>
        <v>JP</v>
      </c>
      <c r="T77" s="165" t="str">
        <f ca="1">IF(B77="","",IF(ISERROR(MATCH($J77,SorP!$B$1:$B$6261,0)),"",INDIRECT("'SorP'!$A$"&amp;MATCH($S77&amp;$J77,SorP!C:C,0))))</f>
        <v>JP-13</v>
      </c>
      <c r="U77" s="185"/>
      <c r="V77" s="209">
        <f>IF(C77="",NA(),IF(OR(C77="Smelter not listed",C77="Smelter not yet identified"),MATCH($B77&amp;$D77,'Smelter Look-up'!$J:$J,0),MATCH($B77&amp;$C77,'Smelter Look-up'!$J:$J,0)))</f>
        <v>504</v>
      </c>
      <c r="X77" s="210">
        <f t="shared" si="12"/>
        <v>0</v>
      </c>
      <c r="AB77" s="211" t="str">
        <f t="shared" si="13"/>
        <v>TinMitsubishi Materials Corporation</v>
      </c>
    </row>
    <row r="78" spans="1:28" s="210" customFormat="1" ht="20.25">
      <c r="A78" s="165" t="s">
        <v>15884</v>
      </c>
      <c r="B78" s="166" t="s">
        <v>1088</v>
      </c>
      <c r="C78" s="170" t="s">
        <v>15885</v>
      </c>
      <c r="D78" s="213"/>
      <c r="E78" s="166" t="s">
        <v>1073</v>
      </c>
      <c r="F78" s="166" t="s">
        <v>15884</v>
      </c>
      <c r="G78" s="166" t="s">
        <v>12764</v>
      </c>
      <c r="H78" s="167">
        <v>0</v>
      </c>
      <c r="I78" s="168" t="s">
        <v>15886</v>
      </c>
      <c r="J78" s="168" t="s">
        <v>8321</v>
      </c>
      <c r="K78" s="207"/>
      <c r="L78" s="207"/>
      <c r="M78" s="207"/>
      <c r="N78" s="207"/>
      <c r="O78" s="207"/>
      <c r="P78" s="169"/>
      <c r="Q78" s="208"/>
      <c r="R78" s="166" t="str">
        <f ca="1">IF(ISERROR($V78),"",OFFSET('Smelter Look-up'!$C$4,$V78-4,0)&amp;"")</f>
        <v/>
      </c>
      <c r="S78" s="165" t="str">
        <f t="shared" ca="1" si="11"/>
        <v>MY</v>
      </c>
      <c r="T78" s="165" t="str">
        <f ca="1">IF(B78="","",IF(ISERROR(MATCH($J78,SorP!$B$1:$B$6261,0)),"",INDIRECT("'SorP'!$A$"&amp;MATCH($S78&amp;$J78,SorP!C:C,0))))</f>
        <v>MY-07</v>
      </c>
      <c r="U78" s="185"/>
      <c r="V78" s="209" t="e">
        <f>IF(C78="",NA(),IF(OR(C78="Smelter not listed",C78="Smelter not yet identified"),MATCH($B78&amp;$D78,'Smelter Look-up'!$J:$J,0),MATCH($B78&amp;$C78,'Smelter Look-up'!$J:$J,0)))</f>
        <v>#N/A</v>
      </c>
      <c r="X78" s="210">
        <f t="shared" si="12"/>
        <v>0</v>
      </c>
      <c r="AB78" s="211" t="str">
        <f t="shared" si="13"/>
        <v>TinMalaysia Smelting Corporation (MSC)</v>
      </c>
    </row>
    <row r="79" spans="1:28" s="210" customFormat="1" ht="20.25">
      <c r="A79" s="165" t="s">
        <v>738</v>
      </c>
      <c r="B79" s="166" t="s">
        <v>1088</v>
      </c>
      <c r="C79" s="170" t="s">
        <v>778</v>
      </c>
      <c r="D79" s="213"/>
      <c r="E79" s="166" t="s">
        <v>842</v>
      </c>
      <c r="F79" s="166" t="s">
        <v>738</v>
      </c>
      <c r="G79" s="166" t="s">
        <v>12764</v>
      </c>
      <c r="H79" s="167">
        <v>0</v>
      </c>
      <c r="I79" s="168" t="s">
        <v>1690</v>
      </c>
      <c r="J79" s="168" t="s">
        <v>9079</v>
      </c>
      <c r="K79" s="207"/>
      <c r="L79" s="207"/>
      <c r="M79" s="207"/>
      <c r="N79" s="207"/>
      <c r="O79" s="207"/>
      <c r="P79" s="169"/>
      <c r="Q79" s="208"/>
      <c r="R79" s="166" t="str">
        <f ca="1">IF(ISERROR($V79),"",OFFSET('Smelter Look-up'!$C$4,$V79-4,0)&amp;"")</f>
        <v>Fenix Metals</v>
      </c>
      <c r="S79" s="165" t="str">
        <f t="shared" ca="1" si="11"/>
        <v>PL</v>
      </c>
      <c r="T79" s="165" t="str">
        <f ca="1">IF(B79="","",IF(ISERROR(MATCH($J79,SorP!$B$1:$B$6261,0)),"",INDIRECT("'SorP'!$A$"&amp;MATCH($S79&amp;$J79,SorP!C:C,0))))</f>
        <v>PL-18</v>
      </c>
      <c r="U79" s="185"/>
      <c r="V79" s="209">
        <f>IF(C79="",NA(),IF(OR(C79="Smelter not listed",C79="Smelter not yet identified"),MATCH($B79&amp;$D79,'Smelter Look-up'!$J:$J,0),MATCH($B79&amp;$C79,'Smelter Look-up'!$J:$J,0)))</f>
        <v>462</v>
      </c>
      <c r="X79" s="210">
        <f t="shared" si="12"/>
        <v>0</v>
      </c>
      <c r="AB79" s="211" t="str">
        <f t="shared" si="13"/>
        <v>TinFenix Metals</v>
      </c>
    </row>
    <row r="80" spans="1:28" s="210" customFormat="1" ht="20.25">
      <c r="A80" s="165" t="s">
        <v>753</v>
      </c>
      <c r="B80" s="166" t="s">
        <v>1088</v>
      </c>
      <c r="C80" s="170" t="s">
        <v>989</v>
      </c>
      <c r="D80" s="213"/>
      <c r="E80" s="166" t="s">
        <v>848</v>
      </c>
      <c r="F80" s="166" t="s">
        <v>753</v>
      </c>
      <c r="G80" s="166" t="s">
        <v>12764</v>
      </c>
      <c r="H80" s="167">
        <v>0</v>
      </c>
      <c r="I80" s="168" t="s">
        <v>1711</v>
      </c>
      <c r="J80" s="168" t="s">
        <v>1712</v>
      </c>
      <c r="K80" s="207"/>
      <c r="L80" s="207"/>
      <c r="M80" s="207"/>
      <c r="N80" s="207"/>
      <c r="O80" s="207"/>
      <c r="P80" s="169"/>
      <c r="Q80" s="208"/>
      <c r="R80" s="166" t="str">
        <f ca="1">IF(ISERROR($V80),"",OFFSET('Smelter Look-up'!$C$4,$V80-4,0)&amp;"")</f>
        <v>Thaisarco</v>
      </c>
      <c r="S80" s="165" t="str">
        <f t="shared" ca="1" si="11"/>
        <v>TH</v>
      </c>
      <c r="T80" s="165" t="str">
        <f ca="1">IF(B80="","",IF(ISERROR(MATCH($J80,SorP!$B$1:$B$6261,0)),"",INDIRECT("'SorP'!$A$"&amp;MATCH($S80&amp;$J80,SorP!C:C,0))))</f>
        <v>TH-83</v>
      </c>
      <c r="U80" s="185"/>
      <c r="V80" s="209">
        <f>IF(C80="",NA(),IF(OR(C80="Smelter not listed",C80="Smelter not yet identified"),MATCH($B80&amp;$D80,'Smelter Look-up'!$J:$J,0),MATCH($B80&amp;$C80,'Smelter Look-up'!$J:$J,0)))</f>
        <v>543</v>
      </c>
      <c r="X80" s="210">
        <f t="shared" si="12"/>
        <v>0</v>
      </c>
      <c r="AB80" s="211" t="str">
        <f t="shared" si="13"/>
        <v>TinThaisarco</v>
      </c>
    </row>
    <row r="81" spans="1:28" s="210" customFormat="1" ht="20.25">
      <c r="A81" s="165" t="s">
        <v>730</v>
      </c>
      <c r="B81" s="166" t="s">
        <v>1089</v>
      </c>
      <c r="C81" s="170" t="s">
        <v>12783</v>
      </c>
      <c r="D81" s="213"/>
      <c r="E81" s="166" t="s">
        <v>1058</v>
      </c>
      <c r="F81" s="166" t="s">
        <v>730</v>
      </c>
      <c r="G81" s="166" t="s">
        <v>12764</v>
      </c>
      <c r="H81" s="167">
        <v>0</v>
      </c>
      <c r="I81" s="168" t="s">
        <v>1655</v>
      </c>
      <c r="J81" s="168" t="s">
        <v>13121</v>
      </c>
      <c r="K81" s="207"/>
      <c r="L81" s="207"/>
      <c r="M81" s="207"/>
      <c r="N81" s="207"/>
      <c r="O81" s="207"/>
      <c r="P81" s="169"/>
      <c r="Q81" s="208"/>
      <c r="R81" s="166" t="str">
        <f ca="1">IF(ISERROR($V81),"",OFFSET('Smelter Look-up'!$C$4,$V81-4,0)&amp;"")</f>
        <v>Yanling Jincheng Tantalum &amp; Niobium Co., Ltd.</v>
      </c>
      <c r="S81" s="165" t="str">
        <f t="shared" ca="1" si="11"/>
        <v>CN</v>
      </c>
      <c r="T81" s="165" t="str">
        <f ca="1">IF(B81="","",IF(ISERROR(MATCH($J81,SorP!$B$1:$B$6261,0)),"",INDIRECT("'SorP'!$A$"&amp;MATCH($S81&amp;$J81,SorP!C:C,0))))</f>
        <v>CN-HN</v>
      </c>
      <c r="U81" s="185"/>
      <c r="V81" s="209">
        <f>IF(C81="",NA(),IF(OR(C81="Smelter not listed",C81="Smelter not yet identified"),MATCH($B81&amp;$D81,'Smelter Look-up'!$J:$J,0),MATCH($B81&amp;$C81,'Smelter Look-up'!$J:$J,0)))</f>
        <v>412</v>
      </c>
      <c r="X81" s="210">
        <f t="shared" si="12"/>
        <v>0</v>
      </c>
      <c r="AB81" s="211" t="str">
        <f t="shared" si="13"/>
        <v>TantalumYanling Jincheng Tantalum &amp; Niobium Co., Ltd.</v>
      </c>
    </row>
    <row r="82" spans="1:28" s="210" customFormat="1" ht="20.25">
      <c r="A82" s="165" t="s">
        <v>2110</v>
      </c>
      <c r="B82" s="166" t="s">
        <v>1087</v>
      </c>
      <c r="C82" s="170" t="s">
        <v>2108</v>
      </c>
      <c r="D82" s="213"/>
      <c r="E82" s="166" t="s">
        <v>1059</v>
      </c>
      <c r="F82" s="166" t="s">
        <v>2110</v>
      </c>
      <c r="G82" s="166" t="s">
        <v>12764</v>
      </c>
      <c r="H82" s="167">
        <v>0</v>
      </c>
      <c r="I82" s="168" t="s">
        <v>1498</v>
      </c>
      <c r="J82" s="168" t="s">
        <v>1499</v>
      </c>
      <c r="K82" s="207"/>
      <c r="L82" s="207"/>
      <c r="M82" s="207"/>
      <c r="N82" s="207"/>
      <c r="O82" s="207"/>
      <c r="P82" s="169"/>
      <c r="Q82" s="208"/>
      <c r="R82" s="166" t="str">
        <f ca="1">IF(ISERROR($V82),"",OFFSET('Smelter Look-up'!$C$4,$V82-4,0)&amp;"")</f>
        <v>WIELAND Edelmetalle GmbH</v>
      </c>
      <c r="S82" s="165" t="str">
        <f t="shared" ca="1" si="11"/>
        <v>DE</v>
      </c>
      <c r="T82" s="165" t="str">
        <f ca="1">IF(B82="","",IF(ISERROR(MATCH($J82,SorP!$B$1:$B$6261,0)),"",INDIRECT("'SorP'!$A$"&amp;MATCH($S82&amp;$J82,SorP!C:C,0))))</f>
        <v>DE-BW</v>
      </c>
      <c r="U82" s="185"/>
      <c r="V82" s="209">
        <f>IF(C82="",NA(),IF(OR(C82="Smelter not listed",C82="Smelter not yet identified"),MATCH($B82&amp;$D82,'Smelter Look-up'!$J:$J,0),MATCH($B82&amp;$C82,'Smelter Look-up'!$J:$J,0)))</f>
        <v>325</v>
      </c>
      <c r="X82" s="210">
        <f t="shared" si="12"/>
        <v>0</v>
      </c>
      <c r="AB82" s="211" t="str">
        <f t="shared" si="13"/>
        <v>GoldWIELAND Edelmetalle GmbH</v>
      </c>
    </row>
    <row r="83" spans="1:28" s="210" customFormat="1" ht="20.25">
      <c r="A83" s="165" t="s">
        <v>1728</v>
      </c>
      <c r="B83" s="166" t="s">
        <v>1088</v>
      </c>
      <c r="C83" s="170" t="s">
        <v>14898</v>
      </c>
      <c r="D83" s="213"/>
      <c r="E83" s="166" t="s">
        <v>1053</v>
      </c>
      <c r="F83" s="166" t="s">
        <v>1728</v>
      </c>
      <c r="G83" s="166" t="s">
        <v>12764</v>
      </c>
      <c r="H83" s="167">
        <v>0</v>
      </c>
      <c r="I83" s="168" t="s">
        <v>1729</v>
      </c>
      <c r="J83" s="168" t="s">
        <v>3031</v>
      </c>
      <c r="K83" s="207"/>
      <c r="L83" s="207"/>
      <c r="M83" s="207"/>
      <c r="N83" s="207"/>
      <c r="O83" s="207"/>
      <c r="P83" s="169"/>
      <c r="Q83" s="208"/>
      <c r="R83" s="166" t="str">
        <f ca="1">IF(ISERROR($V83),"",OFFSET('Smelter Look-up'!$C$4,$V83-4,0)&amp;"")</f>
        <v>Aurubis Beerse</v>
      </c>
      <c r="S83" s="165" t="str">
        <f t="shared" ca="1" si="11"/>
        <v>BE</v>
      </c>
      <c r="T83" s="165" t="str">
        <f ca="1">IF(B83="","",IF(ISERROR(MATCH($J83,SorP!$B$1:$B$6261,0)),"",INDIRECT("'SorP'!$A$"&amp;MATCH($S83&amp;$J83,SorP!C:C,0))))</f>
        <v>BE-VAN</v>
      </c>
      <c r="U83" s="185"/>
      <c r="V83" s="209">
        <f>IF(C83="",NA(),IF(OR(C83="Smelter not listed",C83="Smelter not yet identified"),MATCH($B83&amp;$D83,'Smelter Look-up'!$J:$J,0),MATCH($B83&amp;$C83,'Smelter Look-up'!$J:$J,0)))</f>
        <v>423</v>
      </c>
      <c r="X83" s="210">
        <f t="shared" si="12"/>
        <v>0</v>
      </c>
      <c r="AB83" s="211" t="str">
        <f t="shared" si="13"/>
        <v>TinAurubis Beerse</v>
      </c>
    </row>
    <row r="84" spans="1:28" s="210" customFormat="1" ht="25.5">
      <c r="A84" s="165" t="s">
        <v>710</v>
      </c>
      <c r="B84" s="166" t="s">
        <v>1087</v>
      </c>
      <c r="C84" s="170" t="s">
        <v>2224</v>
      </c>
      <c r="D84" s="213"/>
      <c r="E84" s="166" t="s">
        <v>1053</v>
      </c>
      <c r="F84" s="166" t="s">
        <v>710</v>
      </c>
      <c r="G84" s="166" t="s">
        <v>12764</v>
      </c>
      <c r="H84" s="167">
        <v>0</v>
      </c>
      <c r="I84" s="168" t="s">
        <v>1611</v>
      </c>
      <c r="J84" s="168" t="s">
        <v>3031</v>
      </c>
      <c r="K84" s="207"/>
      <c r="L84" s="207"/>
      <c r="M84" s="207"/>
      <c r="N84" s="207"/>
      <c r="O84" s="207"/>
      <c r="P84" s="169"/>
      <c r="Q84" s="208"/>
      <c r="R84" s="166" t="str">
        <f ca="1">IF(ISERROR($V84),"",OFFSET('Smelter Look-up'!$C$4,$V84-4,0)&amp;"")</f>
        <v>Umicore S.A. Business Unit Precious Metals Refining</v>
      </c>
      <c r="S84" s="165" t="str">
        <f t="shared" ca="1" si="11"/>
        <v>BE</v>
      </c>
      <c r="T84" s="165" t="str">
        <f ca="1">IF(B84="","",IF(ISERROR(MATCH($J84,SorP!$B$1:$B$6261,0)),"",INDIRECT("'SorP'!$A$"&amp;MATCH($S84&amp;$J84,SorP!C:C,0))))</f>
        <v>BE-VAN</v>
      </c>
      <c r="U84" s="185"/>
      <c r="V84" s="209">
        <f>IF(C84="",NA(),IF(OR(C84="Smelter not listed",C84="Smelter not yet identified"),MATCH($B84&amp;$D84,'Smelter Look-up'!$J:$J,0),MATCH($B84&amp;$C84,'Smelter Look-up'!$J:$J,0)))</f>
        <v>319</v>
      </c>
      <c r="X84" s="210">
        <f t="shared" si="12"/>
        <v>0</v>
      </c>
      <c r="AB84" s="211" t="str">
        <f t="shared" si="13"/>
        <v>GoldUmicore S.A. Business Unit Precious Metals Refining</v>
      </c>
    </row>
    <row r="85" spans="1:28" s="210" customFormat="1" ht="25.5">
      <c r="A85" s="165" t="s">
        <v>750</v>
      </c>
      <c r="B85" s="166" t="s">
        <v>1088</v>
      </c>
      <c r="C85" s="170" t="s">
        <v>13288</v>
      </c>
      <c r="D85" s="213"/>
      <c r="E85" s="166" t="s">
        <v>1063</v>
      </c>
      <c r="F85" s="166" t="s">
        <v>750</v>
      </c>
      <c r="G85" s="166" t="s">
        <v>12764</v>
      </c>
      <c r="H85" s="167">
        <v>0</v>
      </c>
      <c r="I85" s="168" t="s">
        <v>1710</v>
      </c>
      <c r="J85" s="168" t="s">
        <v>12398</v>
      </c>
      <c r="K85" s="207"/>
      <c r="L85" s="207"/>
      <c r="M85" s="207"/>
      <c r="N85" s="207"/>
      <c r="O85" s="207"/>
      <c r="P85" s="169"/>
      <c r="Q85" s="208"/>
      <c r="R85" s="166" t="str">
        <f ca="1">IF(ISERROR($V85),"",OFFSET('Smelter Look-up'!$C$4,$V85-4,0)&amp;"")</f>
        <v>PT Timah Tbk Mentok</v>
      </c>
      <c r="S85" s="165" t="str">
        <f t="shared" ca="1" si="11"/>
        <v>ID</v>
      </c>
      <c r="T85" s="165" t="str">
        <f ca="1">IF(B85="","",IF(ISERROR(MATCH($J85,SorP!$B$1:$B$6261,0)),"",INDIRECT("'SorP'!$A$"&amp;MATCH($S85&amp;$J85,SorP!C:C,0))))</f>
        <v>ID-BB</v>
      </c>
      <c r="U85" s="185"/>
      <c r="V85" s="209">
        <f>IF(C85="",NA(),IF(OR(C85="Smelter not listed",C85="Smelter not yet identified"),MATCH($B85&amp;$D85,'Smelter Look-up'!$J:$J,0),MATCH($B85&amp;$C85,'Smelter Look-up'!$J:$J,0)))</f>
        <v>532</v>
      </c>
      <c r="X85" s="210">
        <f t="shared" si="12"/>
        <v>0</v>
      </c>
      <c r="AB85" s="211" t="str">
        <f t="shared" si="13"/>
        <v>TinPT Timah Tbk Mentok</v>
      </c>
    </row>
    <row r="86" spans="1:28" s="210" customFormat="1" ht="20.25">
      <c r="A86" s="165" t="s">
        <v>652</v>
      </c>
      <c r="B86" s="166" t="s">
        <v>1087</v>
      </c>
      <c r="C86" s="170" t="s">
        <v>997</v>
      </c>
      <c r="D86" s="213"/>
      <c r="E86" s="166" t="s">
        <v>1059</v>
      </c>
      <c r="F86" s="166" t="s">
        <v>652</v>
      </c>
      <c r="G86" s="166" t="s">
        <v>12764</v>
      </c>
      <c r="H86" s="167">
        <v>0</v>
      </c>
      <c r="I86" s="168" t="s">
        <v>1498</v>
      </c>
      <c r="J86" s="168" t="s">
        <v>1499</v>
      </c>
      <c r="K86" s="207"/>
      <c r="L86" s="207"/>
      <c r="M86" s="207"/>
      <c r="N86" s="207"/>
      <c r="O86" s="207"/>
      <c r="P86" s="169"/>
      <c r="Q86" s="208"/>
      <c r="R86" s="166" t="str">
        <f ca="1">IF(ISERROR($V86),"",OFFSET('Smelter Look-up'!$C$4,$V86-4,0)&amp;"")</f>
        <v>Heimerle + Meule GmbH</v>
      </c>
      <c r="S86" s="165" t="str">
        <f t="shared" ca="1" si="11"/>
        <v>DE</v>
      </c>
      <c r="T86" s="165" t="str">
        <f ca="1">IF(B86="","",IF(ISERROR(MATCH($J86,SorP!$B$1:$B$6261,0)),"",INDIRECT("'SorP'!$A$"&amp;MATCH($S86&amp;$J86,SorP!C:C,0))))</f>
        <v>DE-BW</v>
      </c>
      <c r="U86" s="185"/>
      <c r="V86" s="209">
        <f>IF(C86="",NA(),IF(OR(C86="Smelter not listed",C86="Smelter not yet identified"),MATCH($B86&amp;$D86,'Smelter Look-up'!$J:$J,0),MATCH($B86&amp;$C86,'Smelter Look-up'!$J:$J,0)))</f>
        <v>117</v>
      </c>
      <c r="X86" s="210">
        <f t="shared" si="12"/>
        <v>0</v>
      </c>
      <c r="AB86" s="211" t="str">
        <f t="shared" si="13"/>
        <v>GoldHeimerle + Meule GmbH</v>
      </c>
    </row>
    <row r="87" spans="1:28" s="210" customFormat="1" ht="20.25">
      <c r="A87" s="165" t="s">
        <v>1362</v>
      </c>
      <c r="B87" s="166" t="s">
        <v>1088</v>
      </c>
      <c r="C87" s="170" t="s">
        <v>866</v>
      </c>
      <c r="D87" s="213"/>
      <c r="E87" s="166" t="s">
        <v>1066</v>
      </c>
      <c r="F87" s="166" t="s">
        <v>1362</v>
      </c>
      <c r="G87" s="166" t="s">
        <v>12764</v>
      </c>
      <c r="H87" s="167">
        <v>0</v>
      </c>
      <c r="I87" s="168" t="s">
        <v>1526</v>
      </c>
      <c r="J87" s="168" t="s">
        <v>1527</v>
      </c>
      <c r="K87" s="207"/>
      <c r="L87" s="207"/>
      <c r="M87" s="207"/>
      <c r="N87" s="207"/>
      <c r="O87" s="207"/>
      <c r="P87" s="169"/>
      <c r="Q87" s="208"/>
      <c r="R87" s="166" t="str">
        <f ca="1">IF(ISERROR($V87),"",OFFSET('Smelter Look-up'!$C$4,$V87-4,0)&amp;"")</f>
        <v>Dowa</v>
      </c>
      <c r="S87" s="165" t="str">
        <f t="shared" ca="1" si="11"/>
        <v>JP</v>
      </c>
      <c r="T87" s="165" t="str">
        <f ca="1">IF(B87="","",IF(ISERROR(MATCH($J87,SorP!$B$1:$B$6261,0)),"",INDIRECT("'SorP'!$A$"&amp;MATCH($S87&amp;$J87,SorP!C:C,0))))</f>
        <v>JP-05</v>
      </c>
      <c r="U87" s="185"/>
      <c r="V87" s="209">
        <f>IF(C87="",NA(),IF(OR(C87="Smelter not listed",C87="Smelter not yet identified"),MATCH($B87&amp;$D87,'Smelter Look-up'!$J:$J,0),MATCH($B87&amp;$C87,'Smelter Look-up'!$J:$J,0)))</f>
        <v>450</v>
      </c>
      <c r="X87" s="210">
        <f t="shared" si="12"/>
        <v>0</v>
      </c>
      <c r="AB87" s="211" t="str">
        <f t="shared" si="13"/>
        <v>TinDowa</v>
      </c>
    </row>
    <row r="88" spans="1:28" s="210" customFormat="1" ht="20.25">
      <c r="A88" s="165" t="s">
        <v>136</v>
      </c>
      <c r="B88" s="166" t="s">
        <v>1090</v>
      </c>
      <c r="C88" s="170" t="s">
        <v>145</v>
      </c>
      <c r="D88" s="213"/>
      <c r="E88" s="166" t="s">
        <v>1058</v>
      </c>
      <c r="F88" s="166" t="s">
        <v>136</v>
      </c>
      <c r="G88" s="166" t="s">
        <v>12764</v>
      </c>
      <c r="H88" s="167">
        <v>0</v>
      </c>
      <c r="I88" s="168" t="s">
        <v>1744</v>
      </c>
      <c r="J88" s="168" t="s">
        <v>13116</v>
      </c>
      <c r="K88" s="207"/>
      <c r="L88" s="207"/>
      <c r="M88" s="207"/>
      <c r="N88" s="207"/>
      <c r="O88" s="207"/>
      <c r="P88" s="169"/>
      <c r="Q88" s="208"/>
      <c r="R88" s="166" t="str">
        <f ca="1">IF(ISERROR($V88),"",OFFSET('Smelter Look-up'!$C$4,$V88-4,0)&amp;"")</f>
        <v>Xiamen Tungsten (H.C.) Co., Ltd.</v>
      </c>
      <c r="S88" s="165" t="str">
        <f t="shared" ca="1" si="11"/>
        <v>CN</v>
      </c>
      <c r="T88" s="165" t="str">
        <f ca="1">IF(B88="","",IF(ISERROR(MATCH($J88,SorP!$B$1:$B$6261,0)),"",INDIRECT("'SorP'!$A$"&amp;MATCH($S88&amp;$J88,SorP!C:C,0))))</f>
        <v>CN-FJ</v>
      </c>
      <c r="U88" s="185"/>
      <c r="V88" s="209">
        <f>IF(C88="",NA(),IF(OR(C88="Smelter not listed",C88="Smelter not yet identified"),MATCH($B88&amp;$D88,'Smelter Look-up'!$J:$J,0),MATCH($B88&amp;$C88,'Smelter Look-up'!$J:$J,0)))</f>
        <v>649</v>
      </c>
      <c r="X88" s="210">
        <f t="shared" si="12"/>
        <v>0</v>
      </c>
      <c r="AB88" s="211" t="str">
        <f t="shared" si="13"/>
        <v>TungstenXiamen Tungsten (H.C.) Co., Ltd.</v>
      </c>
    </row>
    <row r="89" spans="1:28" s="210" customFormat="1" ht="20.25">
      <c r="A89" s="165" t="s">
        <v>654</v>
      </c>
      <c r="B89" s="166" t="s">
        <v>1087</v>
      </c>
      <c r="C89" s="170" t="s">
        <v>14502</v>
      </c>
      <c r="D89" s="213"/>
      <c r="E89" s="166" t="s">
        <v>1059</v>
      </c>
      <c r="F89" s="166" t="s">
        <v>654</v>
      </c>
      <c r="G89" s="166" t="s">
        <v>12764</v>
      </c>
      <c r="H89" s="167">
        <v>0</v>
      </c>
      <c r="I89" s="168" t="s">
        <v>1537</v>
      </c>
      <c r="J89" s="168" t="s">
        <v>4119</v>
      </c>
      <c r="K89" s="207"/>
      <c r="L89" s="207"/>
      <c r="M89" s="207"/>
      <c r="N89" s="207"/>
      <c r="O89" s="207"/>
      <c r="P89" s="169"/>
      <c r="Q89" s="208"/>
      <c r="R89" s="166" t="str">
        <f ca="1">IF(ISERROR($V89),"",OFFSET('Smelter Look-up'!$C$4,$V89-4,0)&amp;"")</f>
        <v>Heraeus Germany GmbH Co. KG</v>
      </c>
      <c r="S89" s="165" t="str">
        <f t="shared" ca="1" si="11"/>
        <v>DE</v>
      </c>
      <c r="T89" s="165" t="str">
        <f ca="1">IF(B89="","",IF(ISERROR(MATCH($J89,SorP!$B$1:$B$6261,0)),"",INDIRECT("'SorP'!$A$"&amp;MATCH($S89&amp;$J89,SorP!C:C,0))))</f>
        <v>DE-HE</v>
      </c>
      <c r="U89" s="185"/>
      <c r="V89" s="209">
        <f>IF(C89="",NA(),IF(OR(C89="Smelter not listed",C89="Smelter not yet identified"),MATCH($B89&amp;$D89,'Smelter Look-up'!$J:$J,0),MATCH($B89&amp;$C89,'Smelter Look-up'!$J:$J,0)))</f>
        <v>121</v>
      </c>
      <c r="X89" s="210">
        <f t="shared" si="12"/>
        <v>0</v>
      </c>
      <c r="AB89" s="211" t="str">
        <f t="shared" si="13"/>
        <v>GoldHeraeus Germany GmbH Co. KG</v>
      </c>
    </row>
    <row r="90" spans="1:28" s="210" customFormat="1" ht="20.25">
      <c r="A90" s="165" t="s">
        <v>679</v>
      </c>
      <c r="B90" s="166" t="s">
        <v>1087</v>
      </c>
      <c r="C90" s="170" t="s">
        <v>2201</v>
      </c>
      <c r="D90" s="213"/>
      <c r="E90" s="166" t="s">
        <v>1056</v>
      </c>
      <c r="F90" s="166" t="s">
        <v>679</v>
      </c>
      <c r="G90" s="166" t="s">
        <v>12764</v>
      </c>
      <c r="H90" s="167">
        <v>0</v>
      </c>
      <c r="I90" s="168" t="s">
        <v>1563</v>
      </c>
      <c r="J90" s="168" t="s">
        <v>1564</v>
      </c>
      <c r="K90" s="207"/>
      <c r="L90" s="207"/>
      <c r="M90" s="207"/>
      <c r="N90" s="207"/>
      <c r="O90" s="207"/>
      <c r="P90" s="169"/>
      <c r="Q90" s="208"/>
      <c r="R90" s="166" t="str">
        <f ca="1">IF(ISERROR($V90),"",OFFSET('Smelter Look-up'!$C$4,$V90-4,0)&amp;"")</f>
        <v>Metalor Technologies S.A.</v>
      </c>
      <c r="S90" s="165" t="str">
        <f t="shared" ca="1" si="11"/>
        <v>CH</v>
      </c>
      <c r="T90" s="165" t="str">
        <f ca="1">IF(B90="","",IF(ISERROR(MATCH($J90,SorP!$B$1:$B$6261,0)),"",INDIRECT("'SorP'!$A$"&amp;MATCH($S90&amp;$J90,SorP!C:C,0))))</f>
        <v>CH-NE</v>
      </c>
      <c r="U90" s="185"/>
      <c r="V90" s="209">
        <f>IF(C90="",NA(),IF(OR(C90="Smelter not listed",C90="Smelter not yet identified"),MATCH($B90&amp;$D90,'Smelter Look-up'!$J:$J,0),MATCH($B90&amp;$C90,'Smelter Look-up'!$J:$J,0)))</f>
        <v>196</v>
      </c>
      <c r="X90" s="210">
        <f t="shared" si="12"/>
        <v>0</v>
      </c>
      <c r="AB90" s="211" t="str">
        <f t="shared" si="13"/>
        <v>GoldMetalor Technologies S.A.</v>
      </c>
    </row>
    <row r="91" spans="1:28" s="210" customFormat="1" ht="20.25">
      <c r="A91" s="165" t="s">
        <v>1378</v>
      </c>
      <c r="B91" s="166" t="s">
        <v>1090</v>
      </c>
      <c r="C91" s="170" t="s">
        <v>2425</v>
      </c>
      <c r="D91" s="213"/>
      <c r="E91" s="166" t="s">
        <v>1059</v>
      </c>
      <c r="F91" s="166" t="s">
        <v>1378</v>
      </c>
      <c r="G91" s="166" t="s">
        <v>12764</v>
      </c>
      <c r="H91" s="167">
        <v>0</v>
      </c>
      <c r="I91" s="168" t="s">
        <v>1670</v>
      </c>
      <c r="J91" s="168" t="s">
        <v>4121</v>
      </c>
      <c r="K91" s="207"/>
      <c r="L91" s="207"/>
      <c r="M91" s="207"/>
      <c r="N91" s="207"/>
      <c r="O91" s="207"/>
      <c r="P91" s="169"/>
      <c r="Q91" s="208"/>
      <c r="R91" s="166" t="str">
        <f ca="1">IF(ISERROR($V91),"",OFFSET('Smelter Look-up'!$C$4,$V91-4,0)&amp;"")</f>
        <v>H.C. Starck Tungsten GmbH</v>
      </c>
      <c r="S91" s="165" t="str">
        <f t="shared" ca="1" si="11"/>
        <v>DE</v>
      </c>
      <c r="T91" s="165" t="str">
        <f ca="1">IF(B91="","",IF(ISERROR(MATCH($J91,SorP!$B$1:$B$6261,0)),"",INDIRECT("'SorP'!$A$"&amp;MATCH($S91&amp;$J91,SorP!C:C,0))))</f>
        <v>DE-NI</v>
      </c>
      <c r="U91" s="185"/>
      <c r="V91" s="209">
        <f>IF(C91="",NA(),IF(OR(C91="Smelter not listed",C91="Smelter not yet identified"),MATCH($B91&amp;$D91,'Smelter Look-up'!$J:$J,0),MATCH($B91&amp;$C91,'Smelter Look-up'!$J:$J,0)))</f>
        <v>600</v>
      </c>
      <c r="X91" s="210">
        <f t="shared" si="12"/>
        <v>0</v>
      </c>
      <c r="AB91" s="211" t="str">
        <f t="shared" si="13"/>
        <v>TungstenH.C. Starck Tungsten GmbH</v>
      </c>
    </row>
    <row r="92" spans="1:28" s="210" customFormat="1" ht="20.25">
      <c r="A92" s="165" t="s">
        <v>15884</v>
      </c>
      <c r="B92" s="166" t="s">
        <v>1088</v>
      </c>
      <c r="C92" s="170" t="s">
        <v>15885</v>
      </c>
      <c r="D92" s="213"/>
      <c r="E92" s="166" t="s">
        <v>1073</v>
      </c>
      <c r="F92" s="166" t="s">
        <v>15884</v>
      </c>
      <c r="G92" s="166" t="s">
        <v>12764</v>
      </c>
      <c r="H92" s="167">
        <v>0</v>
      </c>
      <c r="I92" s="168" t="s">
        <v>15886</v>
      </c>
      <c r="J92" s="168" t="s">
        <v>8321</v>
      </c>
      <c r="K92" s="207"/>
      <c r="L92" s="207"/>
      <c r="M92" s="207"/>
      <c r="N92" s="207"/>
      <c r="O92" s="207"/>
      <c r="P92" s="169"/>
      <c r="Q92" s="208"/>
      <c r="R92" s="166" t="str">
        <f ca="1">IF(ISERROR($V92),"",OFFSET('Smelter Look-up'!$C$4,$V92-4,0)&amp;"")</f>
        <v/>
      </c>
      <c r="S92" s="165" t="str">
        <f t="shared" ca="1" si="11"/>
        <v>MY</v>
      </c>
      <c r="T92" s="165" t="str">
        <f ca="1">IF(B92="","",IF(ISERROR(MATCH($J92,SorP!$B$1:$B$6261,0)),"",INDIRECT("'SorP'!$A$"&amp;MATCH($S92&amp;$J92,SorP!C:C,0))))</f>
        <v>MY-07</v>
      </c>
      <c r="U92" s="185"/>
      <c r="V92" s="209" t="e">
        <f>IF(C92="",NA(),IF(OR(C92="Smelter not listed",C92="Smelter not yet identified"),MATCH($B92&amp;$D92,'Smelter Look-up'!$J:$J,0),MATCH($B92&amp;$C92,'Smelter Look-up'!$J:$J,0)))</f>
        <v>#N/A</v>
      </c>
      <c r="X92" s="210">
        <f t="shared" si="12"/>
        <v>0</v>
      </c>
      <c r="AB92" s="211" t="str">
        <f t="shared" si="13"/>
        <v>TinMalaysia Smelting Corporation (MSC)</v>
      </c>
    </row>
    <row r="93" spans="1:28" s="210" customFormat="1" ht="25.5">
      <c r="A93" s="165" t="s">
        <v>15911</v>
      </c>
      <c r="B93" s="166" t="s">
        <v>1090</v>
      </c>
      <c r="C93" s="170" t="s">
        <v>15912</v>
      </c>
      <c r="D93" s="213" t="s">
        <v>15912</v>
      </c>
      <c r="E93" s="166" t="s">
        <v>1058</v>
      </c>
      <c r="F93" s="166" t="s">
        <v>15911</v>
      </c>
      <c r="G93" s="166" t="s">
        <v>12764</v>
      </c>
      <c r="H93" s="167">
        <v>0</v>
      </c>
      <c r="I93" s="168" t="s">
        <v>15913</v>
      </c>
      <c r="J93" s="168" t="s">
        <v>13117</v>
      </c>
      <c r="K93" s="207"/>
      <c r="L93" s="207"/>
      <c r="M93" s="207"/>
      <c r="N93" s="207"/>
      <c r="O93" s="207"/>
      <c r="P93" s="169"/>
      <c r="Q93" s="208"/>
      <c r="R93" s="166" t="str">
        <f ca="1">IF(ISERROR($V93),"",OFFSET('Smelter Look-up'!$C$4,$V93-4,0)&amp;"")</f>
        <v/>
      </c>
      <c r="S93" s="165" t="str">
        <f t="shared" ca="1" si="11"/>
        <v>CN</v>
      </c>
      <c r="T93" s="165" t="str">
        <f ca="1">IF(B93="","",IF(ISERROR(MATCH($J93,SorP!$B$1:$B$6261,0)),"",INDIRECT("'SorP'!$A$"&amp;MATCH($S93&amp;$J93,SorP!C:C,0))))</f>
        <v>CN-JX</v>
      </c>
      <c r="U93" s="185"/>
      <c r="V93" s="209" t="e">
        <f>IF(C93="",NA(),IF(OR(C93="Smelter not listed",C93="Smelter not yet identified"),MATCH($B93&amp;$D93,'Smelter Look-up'!$J:$J,0),MATCH($B93&amp;$C93,'Smelter Look-up'!$J:$J,0)))</f>
        <v>#N/A</v>
      </c>
      <c r="X93" s="210">
        <f t="shared" si="12"/>
        <v>0</v>
      </c>
      <c r="AB93" s="211" t="str">
        <f t="shared" si="13"/>
        <v>TungstenJiangxi Tonggu Non-ferrous Metallurgical &amp; Chemical Co., Ltd.</v>
      </c>
    </row>
    <row r="94" spans="1:28" s="210" customFormat="1" ht="20.25">
      <c r="A94" s="165" t="s">
        <v>1639</v>
      </c>
      <c r="B94" s="166" t="s">
        <v>1087</v>
      </c>
      <c r="C94" s="170" t="s">
        <v>2199</v>
      </c>
      <c r="D94" s="213" t="s">
        <v>2199</v>
      </c>
      <c r="E94" s="166" t="s">
        <v>1069</v>
      </c>
      <c r="F94" s="166" t="s">
        <v>1639</v>
      </c>
      <c r="G94" s="166" t="s">
        <v>12764</v>
      </c>
      <c r="H94" s="167">
        <v>0</v>
      </c>
      <c r="I94" s="168" t="s">
        <v>15163</v>
      </c>
      <c r="J94" s="168" t="s">
        <v>12422</v>
      </c>
      <c r="K94" s="207"/>
      <c r="L94" s="207"/>
      <c r="M94" s="207"/>
      <c r="N94" s="207"/>
      <c r="O94" s="207"/>
      <c r="P94" s="169"/>
      <c r="Q94" s="208"/>
      <c r="R94" s="166" t="str">
        <f ca="1">IF(ISERROR($V94),"",OFFSET('Smelter Look-up'!$C$4,$V94-4,0)&amp;"")</f>
        <v>Korea Zinc Co., Ltd.</v>
      </c>
      <c r="S94" s="165" t="str">
        <f t="shared" ca="1" si="11"/>
        <v>KR</v>
      </c>
      <c r="T94" s="165" t="str">
        <f ca="1">IF(B94="","",IF(ISERROR(MATCH($J94,SorP!$B$1:$B$6261,0)),"",INDIRECT("'SorP'!$A$"&amp;MATCH($S94&amp;$J94,SorP!C:C,0))))</f>
        <v>KR-11</v>
      </c>
      <c r="U94" s="185"/>
      <c r="V94" s="209">
        <f>IF(C94="",NA(),IF(OR(C94="Smelter not listed",C94="Smelter not yet identified"),MATCH($B94&amp;$D94,'Smelter Look-up'!$J:$J,0),MATCH($B94&amp;$C94,'Smelter Look-up'!$J:$J,0)))</f>
        <v>166</v>
      </c>
      <c r="X94" s="210">
        <f t="shared" si="12"/>
        <v>0</v>
      </c>
      <c r="AB94" s="211" t="str">
        <f t="shared" si="13"/>
        <v>GoldKorea Zinc Co., Ltd.</v>
      </c>
    </row>
    <row r="95" spans="1:28" s="210" customFormat="1" ht="25.5">
      <c r="A95" s="165" t="s">
        <v>14873</v>
      </c>
      <c r="B95" s="166" t="s">
        <v>1088</v>
      </c>
      <c r="C95" s="170" t="s">
        <v>14872</v>
      </c>
      <c r="D95" s="213" t="s">
        <v>14872</v>
      </c>
      <c r="E95" s="166" t="s">
        <v>1063</v>
      </c>
      <c r="F95" s="166" t="s">
        <v>14873</v>
      </c>
      <c r="G95" s="166" t="s">
        <v>12764</v>
      </c>
      <c r="H95" s="167">
        <v>0</v>
      </c>
      <c r="I95" s="168" t="s">
        <v>1686</v>
      </c>
      <c r="J95" s="168" t="s">
        <v>12398</v>
      </c>
      <c r="K95" s="207"/>
      <c r="L95" s="207"/>
      <c r="M95" s="207"/>
      <c r="N95" s="207"/>
      <c r="O95" s="207"/>
      <c r="P95" s="169"/>
      <c r="Q95" s="208"/>
      <c r="R95" s="166" t="str">
        <f ca="1">IF(ISERROR($V95),"",OFFSET('Smelter Look-up'!$C$4,$V95-4,0)&amp;"")</f>
        <v>PT Putera Sarana Shakti (PT PSS)</v>
      </c>
      <c r="S95" s="165" t="str">
        <f t="shared" ca="1" si="11"/>
        <v>ID</v>
      </c>
      <c r="T95" s="165" t="str">
        <f ca="1">IF(B95="","",IF(ISERROR(MATCH($J95,SorP!$B$1:$B$6261,0)),"",INDIRECT("'SorP'!$A$"&amp;MATCH($S95&amp;$J95,SorP!C:C,0))))</f>
        <v>ID-BB</v>
      </c>
      <c r="U95" s="185"/>
      <c r="V95" s="209">
        <f>IF(C95="",NA(),IF(OR(C95="Smelter not listed",C95="Smelter not yet identified"),MATCH($B95&amp;$D95,'Smelter Look-up'!$J:$J,0),MATCH($B95&amp;$C95,'Smelter Look-up'!$J:$J,0)))</f>
        <v>528</v>
      </c>
      <c r="X95" s="210">
        <f t="shared" si="12"/>
        <v>0</v>
      </c>
      <c r="AB95" s="211" t="str">
        <f t="shared" si="13"/>
        <v>TinPT Putera Sarana Shakti (PT PSS)</v>
      </c>
    </row>
    <row r="96" spans="1:28" s="210" customFormat="1" ht="20.25">
      <c r="A96" s="165" t="s">
        <v>763</v>
      </c>
      <c r="B96" s="166" t="s">
        <v>1090</v>
      </c>
      <c r="C96" s="170" t="s">
        <v>1335</v>
      </c>
      <c r="D96" s="213" t="s">
        <v>1335</v>
      </c>
      <c r="E96" s="166" t="s">
        <v>1066</v>
      </c>
      <c r="F96" s="166" t="s">
        <v>763</v>
      </c>
      <c r="G96" s="166" t="s">
        <v>12764</v>
      </c>
      <c r="H96" s="167">
        <v>0</v>
      </c>
      <c r="I96" s="168" t="s">
        <v>2045</v>
      </c>
      <c r="J96" s="168" t="s">
        <v>1527</v>
      </c>
      <c r="K96" s="207"/>
      <c r="L96" s="207"/>
      <c r="M96" s="207"/>
      <c r="N96" s="207"/>
      <c r="O96" s="207"/>
      <c r="P96" s="169"/>
      <c r="Q96" s="208"/>
      <c r="R96" s="166" t="str">
        <f ca="1">IF(ISERROR($V96),"",OFFSET('Smelter Look-up'!$C$4,$V96-4,0)&amp;"")</f>
        <v>Japan New Metals Co., Ltd.</v>
      </c>
      <c r="S96" s="165" t="str">
        <f t="shared" ca="1" si="11"/>
        <v>JP</v>
      </c>
      <c r="T96" s="165" t="str">
        <f ca="1">IF(B96="","",IF(ISERROR(MATCH($J96,SorP!$B$1:$B$6261,0)),"",INDIRECT("'SorP'!$A$"&amp;MATCH($S96&amp;$J96,SorP!C:C,0))))</f>
        <v>JP-05</v>
      </c>
      <c r="U96" s="185"/>
      <c r="V96" s="209">
        <f>IF(C96="",NA(),IF(OR(C96="Smelter not listed",C96="Smelter not yet identified"),MATCH($B96&amp;$D96,'Smelter Look-up'!$J:$J,0),MATCH($B96&amp;$C96,'Smelter Look-up'!$J:$J,0)))</f>
        <v>608</v>
      </c>
      <c r="X96" s="210">
        <f t="shared" si="12"/>
        <v>0</v>
      </c>
      <c r="AB96" s="211" t="str">
        <f t="shared" si="13"/>
        <v>TungstenJapan New Metals Co., Ltd.</v>
      </c>
    </row>
    <row r="97" spans="1:28" s="210" customFormat="1" ht="20.25">
      <c r="A97" s="165" t="s">
        <v>724</v>
      </c>
      <c r="B97" s="166" t="s">
        <v>1089</v>
      </c>
      <c r="C97" s="170" t="s">
        <v>14866</v>
      </c>
      <c r="D97" s="213" t="s">
        <v>14866</v>
      </c>
      <c r="E97" s="166" t="s">
        <v>1054</v>
      </c>
      <c r="F97" s="166" t="s">
        <v>724</v>
      </c>
      <c r="G97" s="166" t="s">
        <v>12764</v>
      </c>
      <c r="H97" s="167">
        <v>0</v>
      </c>
      <c r="I97" s="168" t="s">
        <v>1644</v>
      </c>
      <c r="J97" s="168" t="s">
        <v>1503</v>
      </c>
      <c r="K97" s="207"/>
      <c r="L97" s="207"/>
      <c r="M97" s="207"/>
      <c r="N97" s="207"/>
      <c r="O97" s="207"/>
      <c r="P97" s="169"/>
      <c r="Q97" s="208"/>
      <c r="R97" s="166" t="str">
        <f ca="1">IF(ISERROR($V97),"",OFFSET('Smelter Look-up'!$C$4,$V97-4,0)&amp;"")</f>
        <v>AMG Brasil</v>
      </c>
      <c r="S97" s="165" t="str">
        <f t="shared" ca="1" si="11"/>
        <v>BR</v>
      </c>
      <c r="T97" s="165" t="str">
        <f ca="1">IF(B97="","",IF(ISERROR(MATCH($J97,SorP!$B$1:$B$6261,0)),"",INDIRECT("'SorP'!$A$"&amp;MATCH($S97&amp;$J97,SorP!C:C,0))))</f>
        <v>BR-MG</v>
      </c>
      <c r="U97" s="185"/>
      <c r="V97" s="209">
        <f>IF(C97="",NA(),IF(OR(C97="Smelter not listed",C97="Smelter not yet identified"),MATCH($B97&amp;$D97,'Smelter Look-up'!$J:$J,0),MATCH($B97&amp;$C97,'Smelter Look-up'!$J:$J,0)))</f>
        <v>352</v>
      </c>
      <c r="X97" s="210">
        <f t="shared" si="12"/>
        <v>0</v>
      </c>
      <c r="AB97" s="211" t="str">
        <f t="shared" si="13"/>
        <v>TantalumAMG Brasil</v>
      </c>
    </row>
    <row r="98" spans="1:28" s="210" customFormat="1" ht="25.5">
      <c r="A98" s="165" t="s">
        <v>1562</v>
      </c>
      <c r="B98" s="166" t="s">
        <v>1087</v>
      </c>
      <c r="C98" s="170" t="s">
        <v>1561</v>
      </c>
      <c r="D98" s="213" t="s">
        <v>1561</v>
      </c>
      <c r="E98" s="166" t="s">
        <v>1058</v>
      </c>
      <c r="F98" s="166" t="s">
        <v>1562</v>
      </c>
      <c r="G98" s="166" t="s">
        <v>12764</v>
      </c>
      <c r="H98" s="167">
        <v>0</v>
      </c>
      <c r="I98" s="168" t="s">
        <v>2402</v>
      </c>
      <c r="J98" s="168" t="s">
        <v>13130</v>
      </c>
      <c r="K98" s="207"/>
      <c r="L98" s="207"/>
      <c r="M98" s="207"/>
      <c r="N98" s="207"/>
      <c r="O98" s="207"/>
      <c r="P98" s="169"/>
      <c r="Q98" s="208"/>
      <c r="R98" s="166" t="str">
        <f ca="1">IF(ISERROR($V98),"",OFFSET('Smelter Look-up'!$C$4,$V98-4,0)&amp;"")</f>
        <v>Metalor Technologies (Suzhou) Ltd.</v>
      </c>
      <c r="S98" s="165" t="str">
        <f t="shared" ca="1" si="11"/>
        <v>CN</v>
      </c>
      <c r="T98" s="165" t="str">
        <f ca="1">IF(B98="","",IF(ISERROR(MATCH($J98,SorP!$B$1:$B$6261,0)),"",INDIRECT("'SorP'!$A$"&amp;MATCH($S98&amp;$J98,SorP!C:C,0))))</f>
        <v>CN-JS</v>
      </c>
      <c r="U98" s="185"/>
      <c r="V98" s="209">
        <f>IF(C98="",NA(),IF(OR(C98="Smelter not listed",C98="Smelter not yet identified"),MATCH($B98&amp;$D98,'Smelter Look-up'!$J:$J,0),MATCH($B98&amp;$C98,'Smelter Look-up'!$J:$J,0)))</f>
        <v>195</v>
      </c>
      <c r="X98" s="210">
        <f t="shared" si="12"/>
        <v>0</v>
      </c>
      <c r="AB98" s="211" t="str">
        <f t="shared" si="13"/>
        <v>GoldMetalor Technologies (Suzhou) Ltd.</v>
      </c>
    </row>
    <row r="99" spans="1:28" s="210" customFormat="1" ht="25.5">
      <c r="A99" s="165" t="s">
        <v>1371</v>
      </c>
      <c r="B99" s="166" t="s">
        <v>1089</v>
      </c>
      <c r="C99" s="170" t="s">
        <v>14895</v>
      </c>
      <c r="D99" s="213" t="s">
        <v>14895</v>
      </c>
      <c r="E99" s="166" t="s">
        <v>2323</v>
      </c>
      <c r="F99" s="166" t="s">
        <v>1371</v>
      </c>
      <c r="G99" s="166" t="s">
        <v>12764</v>
      </c>
      <c r="H99" s="167">
        <v>0</v>
      </c>
      <c r="I99" s="168" t="s">
        <v>1672</v>
      </c>
      <c r="J99" s="168" t="s">
        <v>1566</v>
      </c>
      <c r="K99" s="207"/>
      <c r="L99" s="207"/>
      <c r="M99" s="207"/>
      <c r="N99" s="207"/>
      <c r="O99" s="207"/>
      <c r="P99" s="169"/>
      <c r="Q99" s="208"/>
      <c r="R99" s="166" t="str">
        <f ca="1">IF(ISERROR($V99),"",OFFSET('Smelter Look-up'!$C$4,$V99-4,0)&amp;"")</f>
        <v>Materion Newton Inc.</v>
      </c>
      <c r="S99" s="165" t="str">
        <f t="shared" ca="1" si="11"/>
        <v>US</v>
      </c>
      <c r="T99" s="165" t="str">
        <f ca="1">IF(B99="","",IF(ISERROR(MATCH($J99,SorP!$B$1:$B$6261,0)),"",INDIRECT("'SorP'!$A$"&amp;MATCH($S99&amp;$J99,SorP!C:C,0))))</f>
        <v>US-MA</v>
      </c>
      <c r="U99" s="185"/>
      <c r="V99" s="209">
        <f>IF(C99="",NA(),IF(OR(C99="Smelter not listed",C99="Smelter not yet identified"),MATCH($B99&amp;$D99,'Smelter Look-up'!$J:$J,0),MATCH($B99&amp;$C99,'Smelter Look-up'!$J:$J,0)))</f>
        <v>379</v>
      </c>
      <c r="X99" s="210">
        <f t="shared" si="12"/>
        <v>0</v>
      </c>
      <c r="AB99" s="211" t="str">
        <f t="shared" si="13"/>
        <v>TantalumMaterion Newton Inc.</v>
      </c>
    </row>
    <row r="100" spans="1:28" s="210" customFormat="1" ht="20.25">
      <c r="A100" s="165" t="s">
        <v>649</v>
      </c>
      <c r="B100" s="166" t="s">
        <v>1087</v>
      </c>
      <c r="C100" s="170" t="s">
        <v>2160</v>
      </c>
      <c r="D100" s="213" t="s">
        <v>2160</v>
      </c>
      <c r="E100" s="166" t="s">
        <v>1069</v>
      </c>
      <c r="F100" s="166" t="s">
        <v>649</v>
      </c>
      <c r="G100" s="166" t="s">
        <v>12764</v>
      </c>
      <c r="H100" s="167">
        <v>0</v>
      </c>
      <c r="I100" s="168" t="s">
        <v>1525</v>
      </c>
      <c r="J100" s="168" t="s">
        <v>12416</v>
      </c>
      <c r="K100" s="207"/>
      <c r="L100" s="207"/>
      <c r="M100" s="207"/>
      <c r="N100" s="207"/>
      <c r="O100" s="207"/>
      <c r="P100" s="169"/>
      <c r="Q100" s="208"/>
      <c r="R100" s="166" t="str">
        <f ca="1">IF(ISERROR($V100),"",OFFSET('Smelter Look-up'!$C$4,$V100-4,0)&amp;"")</f>
        <v>DSC (Do Sung Corporation)</v>
      </c>
      <c r="S100" s="165" t="str">
        <f t="shared" ca="1" si="11"/>
        <v>KR</v>
      </c>
      <c r="T100" s="165" t="str">
        <f ca="1">IF(B100="","",IF(ISERROR(MATCH($J100,SorP!$B$1:$B$6261,0)),"",INDIRECT("'SorP'!$A$"&amp;MATCH($S100&amp;$J100,SorP!C:C,0))))</f>
        <v>KR-41</v>
      </c>
      <c r="U100" s="185"/>
      <c r="V100" s="209">
        <f>IF(C100="",NA(),IF(OR(C100="Smelter not listed",C100="Smelter not yet identified"),MATCH($B100&amp;$D100,'Smelter Look-up'!$J:$J,0),MATCH($B100&amp;$C100,'Smelter Look-up'!$J:$J,0)))</f>
        <v>83</v>
      </c>
      <c r="X100" s="210">
        <f t="shared" si="12"/>
        <v>0</v>
      </c>
      <c r="AB100" s="211" t="str">
        <f t="shared" si="13"/>
        <v>GoldDSC (Do Sung Corporation)</v>
      </c>
    </row>
    <row r="101" spans="1:28" s="210" customFormat="1" ht="20.25">
      <c r="A101" s="165" t="s">
        <v>726</v>
      </c>
      <c r="B101" s="166" t="s">
        <v>1089</v>
      </c>
      <c r="C101" s="170" t="s">
        <v>11981</v>
      </c>
      <c r="D101" s="213" t="s">
        <v>11981</v>
      </c>
      <c r="E101" s="166" t="s">
        <v>1054</v>
      </c>
      <c r="F101" s="166" t="s">
        <v>726</v>
      </c>
      <c r="G101" s="166" t="s">
        <v>12764</v>
      </c>
      <c r="H101" s="167">
        <v>0</v>
      </c>
      <c r="I101" s="168" t="s">
        <v>1647</v>
      </c>
      <c r="J101" s="168" t="s">
        <v>1648</v>
      </c>
      <c r="K101" s="207"/>
      <c r="L101" s="207"/>
      <c r="M101" s="207"/>
      <c r="N101" s="207"/>
      <c r="O101" s="207"/>
      <c r="P101" s="169"/>
      <c r="Q101" s="208"/>
      <c r="R101" s="166" t="str">
        <f ca="1">IF(ISERROR($V101),"",OFFSET('Smelter Look-up'!$C$4,$V101-4,0)&amp;"")</f>
        <v>Mineracao Taboca S.A.</v>
      </c>
      <c r="S101" s="165" t="str">
        <f t="shared" ca="1" si="11"/>
        <v>BR</v>
      </c>
      <c r="T101" s="165" t="str">
        <f ca="1">IF(B101="","",IF(ISERROR(MATCH($J101,SorP!$B$1:$B$6261,0)),"",INDIRECT("'SorP'!$A$"&amp;MATCH($S101&amp;$J101,SorP!C:C,0))))</f>
        <v>BR-AM</v>
      </c>
      <c r="U101" s="185"/>
      <c r="V101" s="209">
        <f>IF(C101="",NA(),IF(OR(C101="Smelter not listed",C101="Smelter not yet identified"),MATCH($B101&amp;$D101,'Smelter Look-up'!$J:$J,0),MATCH($B101&amp;$C101,'Smelter Look-up'!$J:$J,0)))</f>
        <v>382</v>
      </c>
      <c r="X101" s="210">
        <f t="shared" si="12"/>
        <v>0</v>
      </c>
      <c r="AB101" s="211" t="str">
        <f t="shared" si="13"/>
        <v>TantalumMineracao Taboca S.A.</v>
      </c>
    </row>
    <row r="102" spans="1:28" s="210" customFormat="1" ht="20.25">
      <c r="A102" s="165" t="s">
        <v>1376</v>
      </c>
      <c r="B102" s="166" t="s">
        <v>1089</v>
      </c>
      <c r="C102" s="170" t="s">
        <v>14523</v>
      </c>
      <c r="D102" s="213" t="s">
        <v>14523</v>
      </c>
      <c r="E102" s="166" t="s">
        <v>1071</v>
      </c>
      <c r="F102" s="166" t="s">
        <v>1376</v>
      </c>
      <c r="G102" s="166" t="s">
        <v>12764</v>
      </c>
      <c r="H102" s="167">
        <v>0</v>
      </c>
      <c r="I102" s="168" t="s">
        <v>1666</v>
      </c>
      <c r="J102" s="168" t="s">
        <v>1667</v>
      </c>
      <c r="K102" s="207"/>
      <c r="L102" s="207"/>
      <c r="M102" s="207"/>
      <c r="N102" s="207"/>
      <c r="O102" s="207"/>
      <c r="P102" s="169"/>
      <c r="Q102" s="208"/>
      <c r="R102" s="166" t="str">
        <f ca="1">IF(ISERROR($V102),"",OFFSET('Smelter Look-up'!$C$4,$V102-4,0)&amp;"")</f>
        <v>KEMET de Mexico</v>
      </c>
      <c r="S102" s="165" t="str">
        <f t="shared" ref="S102:S132" ca="1" si="14">IF(B102="","",IF(ISERROR(MATCH($E102,CL,0)),"Unknown",INDIRECT("'C'!$A$"&amp;MATCH($E102,CL,0)+1)))</f>
        <v>MX</v>
      </c>
      <c r="T102" s="165" t="str">
        <f ca="1">IF(B102="","",IF(ISERROR(MATCH($J102,SorP!$B$1:$B$6261,0)),"",INDIRECT("'SorP'!$A$"&amp;MATCH($S102&amp;$J102,SorP!C:C,0))))</f>
        <v>MX-TAM</v>
      </c>
      <c r="U102" s="185"/>
      <c r="V102" s="209">
        <f>IF(C102="",NA(),IF(OR(C102="Smelter not listed",C102="Smelter not yet identified"),MATCH($B102&amp;$D102,'Smelter Look-up'!$J:$J,0),MATCH($B102&amp;$C102,'Smelter Look-up'!$J:$J,0)))</f>
        <v>377</v>
      </c>
      <c r="X102" s="210">
        <f t="shared" ref="X102:X132" si="15">IF(AND(C102="Smelter not listed",OR(LEN(D102)=0,LEN(E102)=0)),1,0)</f>
        <v>0</v>
      </c>
      <c r="AB102" s="211" t="str">
        <f t="shared" ref="AB102:AB132" si="16">B102&amp;C102</f>
        <v>TantalumKEMET de Mexico</v>
      </c>
    </row>
    <row r="103" spans="1:28" s="210" customFormat="1" ht="20.25">
      <c r="A103" s="165" t="s">
        <v>670</v>
      </c>
      <c r="B103" s="166" t="s">
        <v>1087</v>
      </c>
      <c r="C103" s="170" t="s">
        <v>2056</v>
      </c>
      <c r="D103" s="213" t="s">
        <v>2056</v>
      </c>
      <c r="E103" s="166" t="s">
        <v>1066</v>
      </c>
      <c r="F103" s="166" t="s">
        <v>670</v>
      </c>
      <c r="G103" s="166" t="s">
        <v>12764</v>
      </c>
      <c r="H103" s="167">
        <v>0</v>
      </c>
      <c r="I103" s="168" t="s">
        <v>1553</v>
      </c>
      <c r="J103" s="168" t="s">
        <v>1532</v>
      </c>
      <c r="K103" s="207"/>
      <c r="L103" s="207"/>
      <c r="M103" s="207"/>
      <c r="N103" s="207"/>
      <c r="O103" s="207"/>
      <c r="P103" s="169"/>
      <c r="Q103" s="208"/>
      <c r="R103" s="166" t="str">
        <f ca="1">IF(ISERROR($V103),"",OFFSET('Smelter Look-up'!$C$4,$V103-4,0)&amp;"")</f>
        <v>Kojima Chemicals Co., Ltd.</v>
      </c>
      <c r="S103" s="165" t="str">
        <f t="shared" ca="1" si="14"/>
        <v>JP</v>
      </c>
      <c r="T103" s="165" t="str">
        <f ca="1">IF(B103="","",IF(ISERROR(MATCH($J103,SorP!$B$1:$B$6261,0)),"",INDIRECT("'SorP'!$A$"&amp;MATCH($S103&amp;$J103,SorP!C:C,0))))</f>
        <v>JP-11</v>
      </c>
      <c r="U103" s="185"/>
      <c r="V103" s="209">
        <f>IF(C103="",NA(),IF(OR(C103="Smelter not listed",C103="Smelter not yet identified"),MATCH($B103&amp;$D103,'Smelter Look-up'!$J:$J,0),MATCH($B103&amp;$C103,'Smelter Look-up'!$J:$J,0)))</f>
        <v>163</v>
      </c>
      <c r="X103" s="210">
        <f t="shared" si="15"/>
        <v>0</v>
      </c>
      <c r="AB103" s="211" t="str">
        <f t="shared" si="16"/>
        <v>GoldKojima Chemicals Co., Ltd.</v>
      </c>
    </row>
    <row r="104" spans="1:28" s="210" customFormat="1" ht="20.25">
      <c r="A104" s="165" t="s">
        <v>13299</v>
      </c>
      <c r="B104" s="166" t="s">
        <v>1090</v>
      </c>
      <c r="C104" s="170" t="s">
        <v>14539</v>
      </c>
      <c r="D104" s="213" t="s">
        <v>13297</v>
      </c>
      <c r="E104" s="166" t="s">
        <v>1058</v>
      </c>
      <c r="F104" s="166" t="s">
        <v>13299</v>
      </c>
      <c r="G104" s="166" t="s">
        <v>12764</v>
      </c>
      <c r="H104" s="167">
        <v>0</v>
      </c>
      <c r="I104" s="168" t="s">
        <v>1558</v>
      </c>
      <c r="J104" s="168" t="s">
        <v>13119</v>
      </c>
      <c r="K104" s="207"/>
      <c r="L104" s="207"/>
      <c r="M104" s="207"/>
      <c r="N104" s="207"/>
      <c r="O104" s="207"/>
      <c r="P104" s="169"/>
      <c r="Q104" s="208"/>
      <c r="R104" s="166" t="str">
        <f ca="1">IF(ISERROR($V104),"",OFFSET('Smelter Look-up'!$C$4,$V104-4,0)&amp;"")</f>
        <v>China Molybdenum Tungsten Co., Ltd.</v>
      </c>
      <c r="S104" s="165" t="str">
        <f t="shared" ca="1" si="14"/>
        <v>CN</v>
      </c>
      <c r="T104" s="165" t="str">
        <f ca="1">IF(B104="","",IF(ISERROR(MATCH($J104,SorP!$B$1:$B$6261,0)),"",INDIRECT("'SorP'!$A$"&amp;MATCH($S104&amp;$J104,SorP!C:C,0))))</f>
        <v>CN-HA</v>
      </c>
      <c r="U104" s="185"/>
      <c r="V104" s="209">
        <f>IF(C104="",NA(),IF(OR(C104="Smelter not listed",C104="Smelter not yet identified"),MATCH($B104&amp;$D104,'Smelter Look-up'!$J:$J,0),MATCH($B104&amp;$C104,'Smelter Look-up'!$J:$J,0)))</f>
        <v>586</v>
      </c>
      <c r="X104" s="210">
        <f t="shared" si="15"/>
        <v>0</v>
      </c>
      <c r="AB104" s="211" t="str">
        <f t="shared" si="16"/>
        <v>TungstenChina Molybdenum Tungsten Co., Ltd.</v>
      </c>
    </row>
    <row r="105" spans="1:28" s="210" customFormat="1" ht="25.5">
      <c r="A105" s="165" t="s">
        <v>1699</v>
      </c>
      <c r="B105" s="166" t="s">
        <v>1088</v>
      </c>
      <c r="C105" s="170" t="s">
        <v>2057</v>
      </c>
      <c r="D105" s="213" t="s">
        <v>2057</v>
      </c>
      <c r="E105" s="166" t="s">
        <v>2323</v>
      </c>
      <c r="F105" s="166" t="s">
        <v>1699</v>
      </c>
      <c r="G105" s="166" t="s">
        <v>12764</v>
      </c>
      <c r="H105" s="167">
        <v>0</v>
      </c>
      <c r="I105" s="168" t="s">
        <v>1700</v>
      </c>
      <c r="J105" s="168" t="s">
        <v>1575</v>
      </c>
      <c r="K105" s="207"/>
      <c r="L105" s="207"/>
      <c r="M105" s="207"/>
      <c r="N105" s="207"/>
      <c r="O105" s="207"/>
      <c r="P105" s="169"/>
      <c r="Q105" s="208"/>
      <c r="R105" s="166" t="str">
        <f ca="1">IF(ISERROR($V105),"",OFFSET('Smelter Look-up'!$C$4,$V105-4,0)&amp;"")</f>
        <v>Metallic Resources, Inc.</v>
      </c>
      <c r="S105" s="165" t="str">
        <f t="shared" ca="1" si="14"/>
        <v>US</v>
      </c>
      <c r="T105" s="165" t="str">
        <f ca="1">IF(B105="","",IF(ISERROR(MATCH($J105,SorP!$B$1:$B$6261,0)),"",INDIRECT("'SorP'!$A$"&amp;MATCH($S105&amp;$J105,SorP!C:C,0))))</f>
        <v>US-OH</v>
      </c>
      <c r="U105" s="185"/>
      <c r="V105" s="209">
        <f>IF(C105="",NA(),IF(OR(C105="Smelter not listed",C105="Smelter not yet identified"),MATCH($B105&amp;$D105,'Smelter Look-up'!$J:$J,0),MATCH($B105&amp;$C105,'Smelter Look-up'!$J:$J,0)))</f>
        <v>495</v>
      </c>
      <c r="X105" s="210">
        <f t="shared" si="15"/>
        <v>0</v>
      </c>
      <c r="AB105" s="211" t="str">
        <f t="shared" si="16"/>
        <v>TinMetallic Resources, Inc.</v>
      </c>
    </row>
    <row r="106" spans="1:28" s="210" customFormat="1" ht="25.5">
      <c r="A106" s="165" t="s">
        <v>675</v>
      </c>
      <c r="B106" s="166" t="s">
        <v>1087</v>
      </c>
      <c r="C106" s="170" t="s">
        <v>870</v>
      </c>
      <c r="D106" s="213" t="s">
        <v>870</v>
      </c>
      <c r="E106" s="166" t="s">
        <v>2323</v>
      </c>
      <c r="F106" s="166" t="s">
        <v>675</v>
      </c>
      <c r="G106" s="166" t="s">
        <v>12764</v>
      </c>
      <c r="H106" s="167">
        <v>0</v>
      </c>
      <c r="I106" s="168" t="s">
        <v>1559</v>
      </c>
      <c r="J106" s="168" t="s">
        <v>1560</v>
      </c>
      <c r="K106" s="207"/>
      <c r="L106" s="207"/>
      <c r="M106" s="207"/>
      <c r="N106" s="207"/>
      <c r="O106" s="207"/>
      <c r="P106" s="169"/>
      <c r="Q106" s="208"/>
      <c r="R106" s="166" t="str">
        <f ca="1">IF(ISERROR($V106),"",OFFSET('Smelter Look-up'!$C$4,$V106-4,0)&amp;"")</f>
        <v>Materion</v>
      </c>
      <c r="S106" s="165" t="str">
        <f t="shared" ca="1" si="14"/>
        <v>US</v>
      </c>
      <c r="T106" s="165" t="str">
        <f ca="1">IF(B106="","",IF(ISERROR(MATCH($J106,SorP!$B$1:$B$6261,0)),"",INDIRECT("'SorP'!$A$"&amp;MATCH($S106&amp;$J106,SorP!C:C,0))))</f>
        <v>US-NY</v>
      </c>
      <c r="U106" s="185"/>
      <c r="V106" s="209">
        <f>IF(C106="",NA(),IF(OR(C106="Smelter not listed",C106="Smelter not yet identified"),MATCH($B106&amp;$D106,'Smelter Look-up'!$J:$J,0),MATCH($B106&amp;$C106,'Smelter Look-up'!$J:$J,0)))</f>
        <v>184</v>
      </c>
      <c r="X106" s="210">
        <f t="shared" si="15"/>
        <v>0</v>
      </c>
      <c r="AB106" s="211" t="str">
        <f t="shared" si="16"/>
        <v>GoldMaterion</v>
      </c>
    </row>
    <row r="107" spans="1:28" s="210" customFormat="1" ht="20.25">
      <c r="A107" s="165" t="s">
        <v>653</v>
      </c>
      <c r="B107" s="166" t="s">
        <v>1087</v>
      </c>
      <c r="C107" s="170" t="s">
        <v>2390</v>
      </c>
      <c r="D107" s="213" t="s">
        <v>2390</v>
      </c>
      <c r="E107" s="166" t="s">
        <v>1058</v>
      </c>
      <c r="F107" s="166" t="s">
        <v>653</v>
      </c>
      <c r="G107" s="166" t="s">
        <v>12764</v>
      </c>
      <c r="H107" s="167">
        <v>0</v>
      </c>
      <c r="I107" s="168" t="s">
        <v>1536</v>
      </c>
      <c r="J107" s="168" t="s">
        <v>15158</v>
      </c>
      <c r="K107" s="207"/>
      <c r="L107" s="207"/>
      <c r="M107" s="207"/>
      <c r="N107" s="207"/>
      <c r="O107" s="207"/>
      <c r="P107" s="169"/>
      <c r="Q107" s="208"/>
      <c r="R107" s="166" t="str">
        <f ca="1">IF(ISERROR($V107),"",OFFSET('Smelter Look-up'!$C$4,$V107-4,0)&amp;"")</f>
        <v>Heraeus Metals Hong Kong Ltd.</v>
      </c>
      <c r="S107" s="165" t="str">
        <f t="shared" ca="1" si="14"/>
        <v>CN</v>
      </c>
      <c r="T107" s="165" t="str">
        <f ca="1">IF(B107="","",IF(ISERROR(MATCH($J107,SorP!$B$1:$B$6261,0)),"",INDIRECT("'SorP'!$A$"&amp;MATCH($S107&amp;$J107,SorP!C:C,0))))</f>
        <v/>
      </c>
      <c r="U107" s="185"/>
      <c r="V107" s="209">
        <f>IF(C107="",NA(),IF(OR(C107="Smelter not listed",C107="Smelter not yet identified"),MATCH($B107&amp;$D107,'Smelter Look-up'!$J:$J,0),MATCH($B107&amp;$C107,'Smelter Look-up'!$J:$J,0)))</f>
        <v>123</v>
      </c>
      <c r="X107" s="210">
        <f t="shared" si="15"/>
        <v>0</v>
      </c>
      <c r="AB107" s="211" t="str">
        <f t="shared" si="16"/>
        <v>GoldHeraeus Metals Hong Kong Ltd.</v>
      </c>
    </row>
    <row r="108" spans="1:28" s="210" customFormat="1" ht="20.25">
      <c r="A108" s="165" t="s">
        <v>2331</v>
      </c>
      <c r="B108" s="166" t="s">
        <v>1087</v>
      </c>
      <c r="C108" s="170" t="s">
        <v>2330</v>
      </c>
      <c r="D108" s="213" t="s">
        <v>2330</v>
      </c>
      <c r="E108" s="166" t="s">
        <v>1049</v>
      </c>
      <c r="F108" s="166" t="s">
        <v>2331</v>
      </c>
      <c r="G108" s="166" t="s">
        <v>12764</v>
      </c>
      <c r="H108" s="167">
        <v>0</v>
      </c>
      <c r="I108" s="168" t="s">
        <v>2340</v>
      </c>
      <c r="J108" s="168" t="s">
        <v>2340</v>
      </c>
      <c r="K108" s="207"/>
      <c r="L108" s="207"/>
      <c r="M108" s="207"/>
      <c r="N108" s="207"/>
      <c r="O108" s="207"/>
      <c r="P108" s="169"/>
      <c r="Q108" s="208"/>
      <c r="R108" s="166" t="str">
        <f ca="1">IF(ISERROR($V108),"",OFFSET('Smelter Look-up'!$C$4,$V108-4,0)&amp;"")</f>
        <v>L'Orfebre S.A.</v>
      </c>
      <c r="S108" s="165" t="str">
        <f t="shared" ca="1" si="14"/>
        <v>AD</v>
      </c>
      <c r="T108" s="165" t="str">
        <f ca="1">IF(B108="","",IF(ISERROR(MATCH($J108,SorP!$B$1:$B$6261,0)),"",INDIRECT("'SorP'!$A$"&amp;MATCH($S108&amp;$J108,SorP!C:C,0))))</f>
        <v>AD-07</v>
      </c>
      <c r="U108" s="185"/>
      <c r="V108" s="209">
        <f>IF(C108="",NA(),IF(OR(C108="Smelter not listed",C108="Smelter not yet identified"),MATCH($B108&amp;$D108,'Smelter Look-up'!$J:$J,0),MATCH($B108&amp;$C108,'Smelter Look-up'!$J:$J,0)))</f>
        <v>177</v>
      </c>
      <c r="X108" s="210">
        <f t="shared" si="15"/>
        <v>0</v>
      </c>
      <c r="AB108" s="211" t="str">
        <f t="shared" si="16"/>
        <v>GoldL'Orfebre S.A.</v>
      </c>
    </row>
    <row r="109" spans="1:28" s="210" customFormat="1" ht="20.25">
      <c r="A109" s="165" t="s">
        <v>637</v>
      </c>
      <c r="B109" s="166" t="s">
        <v>1087</v>
      </c>
      <c r="C109" s="170" t="s">
        <v>1179</v>
      </c>
      <c r="D109" s="213" t="s">
        <v>1179</v>
      </c>
      <c r="E109" s="166" t="s">
        <v>1059</v>
      </c>
      <c r="F109" s="166" t="s">
        <v>637</v>
      </c>
      <c r="G109" s="166" t="s">
        <v>12764</v>
      </c>
      <c r="H109" s="167">
        <v>0</v>
      </c>
      <c r="I109" s="168" t="s">
        <v>1510</v>
      </c>
      <c r="J109" s="168" t="s">
        <v>1510</v>
      </c>
      <c r="K109" s="207"/>
      <c r="L109" s="207"/>
      <c r="M109" s="207"/>
      <c r="N109" s="207"/>
      <c r="O109" s="207"/>
      <c r="P109" s="169"/>
      <c r="Q109" s="208"/>
      <c r="R109" s="166" t="str">
        <f ca="1">IF(ISERROR($V109),"",OFFSET('Smelter Look-up'!$C$4,$V109-4,0)&amp;"")</f>
        <v>Aurubis AG, Hamburg</v>
      </c>
      <c r="S109" s="165" t="str">
        <f t="shared" ca="1" si="14"/>
        <v>DE</v>
      </c>
      <c r="T109" s="165" t="str">
        <f ca="1">IF(B109="","",IF(ISERROR(MATCH($J109,SorP!$B$1:$B$6261,0)),"",INDIRECT("'SorP'!$A$"&amp;MATCH($S109&amp;$J109,SorP!C:C,0))))</f>
        <v>DE-HH</v>
      </c>
      <c r="U109" s="185"/>
      <c r="V109" s="209">
        <f>IF(C109="",NA(),IF(OR(C109="Smelter not listed",C109="Smelter not yet identified"),MATCH($B109&amp;$D109,'Smelter Look-up'!$J:$J,0),MATCH($B109&amp;$C109,'Smelter Look-up'!$J:$J,0)))</f>
        <v>43</v>
      </c>
      <c r="X109" s="210">
        <f t="shared" si="15"/>
        <v>0</v>
      </c>
      <c r="AB109" s="211" t="str">
        <f t="shared" si="16"/>
        <v>GoldAurubis AG</v>
      </c>
    </row>
    <row r="110" spans="1:28" s="210" customFormat="1" ht="25.5">
      <c r="A110" s="165" t="s">
        <v>14532</v>
      </c>
      <c r="B110" s="166" t="s">
        <v>1088</v>
      </c>
      <c r="C110" s="170" t="s">
        <v>14531</v>
      </c>
      <c r="D110" s="213" t="s">
        <v>14531</v>
      </c>
      <c r="E110" s="166" t="s">
        <v>1054</v>
      </c>
      <c r="F110" s="166" t="s">
        <v>14532</v>
      </c>
      <c r="G110" s="166" t="s">
        <v>12764</v>
      </c>
      <c r="H110" s="167">
        <v>0</v>
      </c>
      <c r="I110" s="168" t="s">
        <v>14555</v>
      </c>
      <c r="J110" s="168" t="s">
        <v>1610</v>
      </c>
      <c r="K110" s="207"/>
      <c r="L110" s="207"/>
      <c r="M110" s="207"/>
      <c r="N110" s="207"/>
      <c r="O110" s="207"/>
      <c r="P110" s="169"/>
      <c r="Q110" s="208"/>
      <c r="R110" s="166" t="str">
        <f ca="1">IF(ISERROR($V110),"",OFFSET('Smelter Look-up'!$C$4,$V110-4,0)&amp;"")</f>
        <v>Fabrica Auricchio Industria e Comercio Ltda.</v>
      </c>
      <c r="S110" s="165" t="str">
        <f t="shared" ca="1" si="14"/>
        <v>BR</v>
      </c>
      <c r="T110" s="165" t="str">
        <f ca="1">IF(B110="","",IF(ISERROR(MATCH($J110,SorP!$B$1:$B$6261,0)),"",INDIRECT("'SorP'!$A$"&amp;MATCH($S110&amp;$J110,SorP!C:C,0))))</f>
        <v>BR-SP</v>
      </c>
      <c r="U110" s="185"/>
      <c r="V110" s="209">
        <f>IF(C110="",NA(),IF(OR(C110="Smelter not listed",C110="Smelter not yet identified"),MATCH($B110&amp;$D110,'Smelter Look-up'!$J:$J,0),MATCH($B110&amp;$C110,'Smelter Look-up'!$J:$J,0)))</f>
        <v>461</v>
      </c>
      <c r="X110" s="210">
        <f t="shared" si="15"/>
        <v>0</v>
      </c>
      <c r="AB110" s="211" t="str">
        <f t="shared" si="16"/>
        <v>TinFabrica Auricchio Industria e Comercio Ltda.</v>
      </c>
    </row>
    <row r="111" spans="1:28" s="210" customFormat="1" ht="25.5">
      <c r="A111" s="165" t="s">
        <v>764</v>
      </c>
      <c r="B111" s="166" t="s">
        <v>1090</v>
      </c>
      <c r="C111" s="170" t="s">
        <v>140</v>
      </c>
      <c r="D111" s="213" t="s">
        <v>140</v>
      </c>
      <c r="E111" s="166" t="s">
        <v>2323</v>
      </c>
      <c r="F111" s="166" t="s">
        <v>764</v>
      </c>
      <c r="G111" s="166" t="s">
        <v>12764</v>
      </c>
      <c r="H111" s="167">
        <v>0</v>
      </c>
      <c r="I111" s="168" t="s">
        <v>1740</v>
      </c>
      <c r="J111" s="168" t="s">
        <v>1676</v>
      </c>
      <c r="K111" s="207"/>
      <c r="L111" s="207"/>
      <c r="M111" s="207"/>
      <c r="N111" s="207"/>
      <c r="O111" s="207"/>
      <c r="P111" s="169"/>
      <c r="Q111" s="208"/>
      <c r="R111" s="166" t="str">
        <f ca="1">IF(ISERROR($V111),"",OFFSET('Smelter Look-up'!$C$4,$V111-4,0)&amp;"")</f>
        <v>Kennametal Fallon</v>
      </c>
      <c r="S111" s="165" t="str">
        <f t="shared" ca="1" si="14"/>
        <v>US</v>
      </c>
      <c r="T111" s="165" t="str">
        <f ca="1">IF(B111="","",IF(ISERROR(MATCH($J111,SorP!$B$1:$B$6261,0)),"",INDIRECT("'SorP'!$A$"&amp;MATCH($S111&amp;$J111,SorP!C:C,0))))</f>
        <v>US-NV</v>
      </c>
      <c r="U111" s="185"/>
      <c r="V111" s="209">
        <f>IF(C111="",NA(),IF(OR(C111="Smelter not listed",C111="Smelter not yet identified"),MATCH($B111&amp;$D111,'Smelter Look-up'!$J:$J,0),MATCH($B111&amp;$C111,'Smelter Look-up'!$J:$J,0)))</f>
        <v>619</v>
      </c>
      <c r="X111" s="210">
        <f t="shared" si="15"/>
        <v>0</v>
      </c>
      <c r="AB111" s="211" t="str">
        <f t="shared" si="16"/>
        <v>TungstenKennametal Fallon</v>
      </c>
    </row>
    <row r="112" spans="1:28" s="210" customFormat="1" ht="25.5">
      <c r="A112" s="165" t="s">
        <v>382</v>
      </c>
      <c r="B112" s="166" t="s">
        <v>1087</v>
      </c>
      <c r="C112" s="170" t="s">
        <v>13321</v>
      </c>
      <c r="D112" s="213" t="s">
        <v>13321</v>
      </c>
      <c r="E112" s="166" t="s">
        <v>1066</v>
      </c>
      <c r="F112" s="166" t="s">
        <v>382</v>
      </c>
      <c r="G112" s="166" t="s">
        <v>12764</v>
      </c>
      <c r="H112" s="167">
        <v>0</v>
      </c>
      <c r="I112" s="168" t="s">
        <v>1531</v>
      </c>
      <c r="J112" s="168" t="s">
        <v>1532</v>
      </c>
      <c r="K112" s="207"/>
      <c r="L112" s="207"/>
      <c r="M112" s="207"/>
      <c r="N112" s="207"/>
      <c r="O112" s="207"/>
      <c r="P112" s="169"/>
      <c r="Q112" s="208"/>
      <c r="R112" s="166" t="str">
        <f ca="1">IF(ISERROR($V112),"",OFFSET('Smelter Look-up'!$C$4,$V112-4,0)&amp;"")</f>
        <v>Eco-System Recycling Co., Ltd. East Plant</v>
      </c>
      <c r="S112" s="165" t="str">
        <f t="shared" ca="1" si="14"/>
        <v>JP</v>
      </c>
      <c r="T112" s="165" t="str">
        <f ca="1">IF(B112="","",IF(ISERROR(MATCH($J112,SorP!$B$1:$B$6261,0)),"",INDIRECT("'SorP'!$A$"&amp;MATCH($S112&amp;$J112,SorP!C:C,0))))</f>
        <v>JP-11</v>
      </c>
      <c r="U112" s="185"/>
      <c r="V112" s="209">
        <f>IF(C112="",NA(),IF(OR(C112="Smelter not listed",C112="Smelter not yet identified"),MATCH($B112&amp;$D112,'Smelter Look-up'!$J:$J,0),MATCH($B112&amp;$C112,'Smelter Look-up'!$J:$J,0)))</f>
        <v>84</v>
      </c>
      <c r="X112" s="210">
        <f t="shared" si="15"/>
        <v>0</v>
      </c>
      <c r="AB112" s="211" t="str">
        <f t="shared" si="16"/>
        <v>GoldEco-System Recycling Co., Ltd. East Plant</v>
      </c>
    </row>
    <row r="113" spans="1:28" s="210" customFormat="1" ht="20.25">
      <c r="A113" s="165" t="s">
        <v>14541</v>
      </c>
      <c r="B113" s="166" t="s">
        <v>1090</v>
      </c>
      <c r="C113" s="170" t="s">
        <v>14912</v>
      </c>
      <c r="D113" s="213" t="s">
        <v>14912</v>
      </c>
      <c r="E113" s="166" t="s">
        <v>1058</v>
      </c>
      <c r="F113" s="166" t="s">
        <v>14541</v>
      </c>
      <c r="G113" s="166" t="s">
        <v>12764</v>
      </c>
      <c r="H113" s="167">
        <v>0</v>
      </c>
      <c r="I113" s="168" t="s">
        <v>13317</v>
      </c>
      <c r="J113" s="168" t="s">
        <v>13116</v>
      </c>
      <c r="K113" s="207"/>
      <c r="L113" s="207"/>
      <c r="M113" s="207"/>
      <c r="N113" s="207"/>
      <c r="O113" s="207"/>
      <c r="P113" s="169"/>
      <c r="Q113" s="208"/>
      <c r="R113" s="166" t="str">
        <f ca="1">IF(ISERROR($V113),"",OFFSET('Smelter Look-up'!$C$4,$V113-4,0)&amp;"")</f>
        <v>Fujian Xinlu Tungsten Co., Ltd.</v>
      </c>
      <c r="S113" s="165" t="str">
        <f t="shared" ca="1" si="14"/>
        <v>CN</v>
      </c>
      <c r="T113" s="165" t="str">
        <f ca="1">IF(B113="","",IF(ISERROR(MATCH($J113,SorP!$B$1:$B$6261,0)),"",INDIRECT("'SorP'!$A$"&amp;MATCH($S113&amp;$J113,SorP!C:C,0))))</f>
        <v>CN-FJ</v>
      </c>
      <c r="U113" s="185"/>
      <c r="V113" s="209">
        <f>IF(C113="",NA(),IF(OR(C113="Smelter not listed",C113="Smelter not yet identified"),MATCH($B113&amp;$D113,'Smelter Look-up'!$J:$J,0),MATCH($B113&amp;$C113,'Smelter Look-up'!$J:$J,0)))</f>
        <v>591</v>
      </c>
      <c r="X113" s="210">
        <f t="shared" si="15"/>
        <v>0</v>
      </c>
      <c r="AB113" s="211" t="str">
        <f t="shared" si="16"/>
        <v>TungstenFujian Xinlu Tungsten Co., Ltd.</v>
      </c>
    </row>
    <row r="114" spans="1:28" s="210" customFormat="1" ht="20.25">
      <c r="A114" s="165" t="s">
        <v>660</v>
      </c>
      <c r="B114" s="166" t="s">
        <v>1087</v>
      </c>
      <c r="C114" s="170" t="s">
        <v>868</v>
      </c>
      <c r="D114" s="213" t="s">
        <v>868</v>
      </c>
      <c r="E114" s="166" t="s">
        <v>1066</v>
      </c>
      <c r="F114" s="166" t="s">
        <v>660</v>
      </c>
      <c r="G114" s="166" t="s">
        <v>12764</v>
      </c>
      <c r="H114" s="167">
        <v>0</v>
      </c>
      <c r="I114" s="168" t="s">
        <v>1542</v>
      </c>
      <c r="J114" s="168" t="s">
        <v>1542</v>
      </c>
      <c r="K114" s="207"/>
      <c r="L114" s="207"/>
      <c r="M114" s="207"/>
      <c r="N114" s="207"/>
      <c r="O114" s="207"/>
      <c r="P114" s="169"/>
      <c r="Q114" s="208"/>
      <c r="R114" s="166" t="str">
        <f ca="1">IF(ISERROR($V114),"",OFFSET('Smelter Look-up'!$C$4,$V114-4,0)&amp;"")</f>
        <v>Japan Mint</v>
      </c>
      <c r="S114" s="165" t="str">
        <f t="shared" ca="1" si="14"/>
        <v>JP</v>
      </c>
      <c r="T114" s="165" t="str">
        <f ca="1">IF(B114="","",IF(ISERROR(MATCH($J114,SorP!$B$1:$B$6261,0)),"",INDIRECT("'SorP'!$A$"&amp;MATCH($S114&amp;$J114,SorP!C:C,0))))</f>
        <v>JP-27</v>
      </c>
      <c r="U114" s="185"/>
      <c r="V114" s="209">
        <f>IF(C114="",NA(),IF(OR(C114="Smelter not listed",C114="Smelter not yet identified"),MATCH($B114&amp;$D114,'Smelter Look-up'!$J:$J,0),MATCH($B114&amp;$C114,'Smelter Look-up'!$J:$J,0)))</f>
        <v>141</v>
      </c>
      <c r="X114" s="210">
        <f t="shared" si="15"/>
        <v>0</v>
      </c>
      <c r="AB114" s="211" t="str">
        <f t="shared" si="16"/>
        <v>GoldJapan Mint</v>
      </c>
    </row>
    <row r="115" spans="1:28" s="210" customFormat="1" ht="20.25">
      <c r="A115" s="165" t="s">
        <v>1727</v>
      </c>
      <c r="B115" s="166" t="s">
        <v>1088</v>
      </c>
      <c r="C115" s="170" t="s">
        <v>11985</v>
      </c>
      <c r="D115" s="213" t="s">
        <v>11985</v>
      </c>
      <c r="E115" s="166" t="s">
        <v>1054</v>
      </c>
      <c r="F115" s="166" t="s">
        <v>1727</v>
      </c>
      <c r="G115" s="166" t="s">
        <v>12764</v>
      </c>
      <c r="H115" s="167">
        <v>0</v>
      </c>
      <c r="I115" s="168" t="s">
        <v>1644</v>
      </c>
      <c r="J115" s="168" t="s">
        <v>1678</v>
      </c>
      <c r="K115" s="207"/>
      <c r="L115" s="207"/>
      <c r="M115" s="207"/>
      <c r="N115" s="207"/>
      <c r="O115" s="207"/>
      <c r="P115" s="169"/>
      <c r="Q115" s="208"/>
      <c r="R115" s="166" t="str">
        <f ca="1">IF(ISERROR($V115),"",OFFSET('Smelter Look-up'!$C$4,$V115-4,0)&amp;"")</f>
        <v>Resind Industria e Comercio Ltda.</v>
      </c>
      <c r="S115" s="165" t="str">
        <f t="shared" ca="1" si="14"/>
        <v>BR</v>
      </c>
      <c r="T115" s="165" t="str">
        <f ca="1">IF(B115="","",IF(ISERROR(MATCH($J115,SorP!$B$1:$B$6261,0)),"",INDIRECT("'SorP'!$A$"&amp;MATCH($S115&amp;$J115,SorP!C:C,0))))</f>
        <v>BR-MG</v>
      </c>
      <c r="U115" s="185"/>
      <c r="V115" s="209">
        <f>IF(C115="",NA(),IF(OR(C115="Smelter not listed",C115="Smelter not yet identified"),MATCH($B115&amp;$D115,'Smelter Look-up'!$J:$J,0),MATCH($B115&amp;$C115,'Smelter Look-up'!$J:$J,0)))</f>
        <v>534</v>
      </c>
      <c r="X115" s="210">
        <f t="shared" si="15"/>
        <v>0</v>
      </c>
      <c r="AB115" s="211" t="str">
        <f t="shared" si="16"/>
        <v>TinResind Industria e Comercio Ltda.</v>
      </c>
    </row>
    <row r="116" spans="1:28" s="210" customFormat="1" ht="25.5">
      <c r="A116" s="165" t="s">
        <v>727</v>
      </c>
      <c r="B116" s="166" t="s">
        <v>1089</v>
      </c>
      <c r="C116" s="170" t="s">
        <v>1184</v>
      </c>
      <c r="D116" s="213" t="s">
        <v>1184</v>
      </c>
      <c r="E116" s="166" t="s">
        <v>1066</v>
      </c>
      <c r="F116" s="166" t="s">
        <v>727</v>
      </c>
      <c r="G116" s="166" t="s">
        <v>12764</v>
      </c>
      <c r="H116" s="167">
        <v>0</v>
      </c>
      <c r="I116" s="168" t="s">
        <v>1649</v>
      </c>
      <c r="J116" s="168" t="s">
        <v>1650</v>
      </c>
      <c r="K116" s="207"/>
      <c r="L116" s="207"/>
      <c r="M116" s="207"/>
      <c r="N116" s="207"/>
      <c r="O116" s="207"/>
      <c r="P116" s="169"/>
      <c r="Q116" s="208"/>
      <c r="R116" s="166" t="str">
        <f ca="1">IF(ISERROR($V116),"",OFFSET('Smelter Look-up'!$C$4,$V116-4,0)&amp;"")</f>
        <v>Mitsui Kinzoku Company, Limited</v>
      </c>
      <c r="S116" s="165" t="str">
        <f t="shared" ca="1" si="14"/>
        <v>JP</v>
      </c>
      <c r="T116" s="165" t="str">
        <f ca="1">IF(B116="","",IF(ISERROR(MATCH($J116,SorP!$B$1:$B$6261,0)),"",INDIRECT("'SorP'!$A$"&amp;MATCH($S116&amp;$J116,SorP!C:C,0))))</f>
        <v>JP-40</v>
      </c>
      <c r="U116" s="185"/>
      <c r="V116" s="209">
        <f>IF(C116="",NA(),IF(OR(C116="Smelter not listed",C116="Smelter not yet identified"),MATCH($B116&amp;$D116,'Smelter Look-up'!$J:$J,0),MATCH($B116&amp;$C116,'Smelter Look-up'!$J:$J,0)))</f>
        <v>387</v>
      </c>
      <c r="X116" s="210">
        <f t="shared" si="15"/>
        <v>0</v>
      </c>
      <c r="AB116" s="211" t="str">
        <f t="shared" si="16"/>
        <v>TantalumMitsui Mining and Smelting Co., Ltd.</v>
      </c>
    </row>
    <row r="117" spans="1:28" s="210" customFormat="1" ht="25.5">
      <c r="A117" s="165" t="s">
        <v>754</v>
      </c>
      <c r="B117" s="166" t="s">
        <v>1088</v>
      </c>
      <c r="C117" s="170" t="s">
        <v>2422</v>
      </c>
      <c r="D117" s="213" t="s">
        <v>2422</v>
      </c>
      <c r="E117" s="166" t="s">
        <v>1054</v>
      </c>
      <c r="F117" s="166" t="s">
        <v>754</v>
      </c>
      <c r="G117" s="166" t="s">
        <v>12764</v>
      </c>
      <c r="H117" s="167">
        <v>0</v>
      </c>
      <c r="I117" s="168" t="s">
        <v>1685</v>
      </c>
      <c r="J117" s="168" t="s">
        <v>1689</v>
      </c>
      <c r="K117" s="207"/>
      <c r="L117" s="207"/>
      <c r="M117" s="207"/>
      <c r="N117" s="207"/>
      <c r="O117" s="207"/>
      <c r="P117" s="169"/>
      <c r="Q117" s="208"/>
      <c r="R117" s="166" t="str">
        <f ca="1">IF(ISERROR($V117),"",OFFSET('Smelter Look-up'!$C$4,$V117-4,0)&amp;"")</f>
        <v>White Solder Metalurgia e Mineracao Ltda.</v>
      </c>
      <c r="S117" s="165" t="str">
        <f t="shared" ca="1" si="14"/>
        <v>BR</v>
      </c>
      <c r="T117" s="165" t="str">
        <f ca="1">IF(B117="","",IF(ISERROR(MATCH($J117,SorP!$B$1:$B$6261,0)),"",INDIRECT("'SorP'!$A$"&amp;MATCH($S117&amp;$J117,SorP!C:C,0))))</f>
        <v>BR-RO</v>
      </c>
      <c r="U117" s="185"/>
      <c r="V117" s="209">
        <f>IF(C117="",NA(),IF(OR(C117="Smelter not listed",C117="Smelter not yet identified"),MATCH($B117&amp;$D117,'Smelter Look-up'!$J:$J,0),MATCH($B117&amp;$C117,'Smelter Look-up'!$J:$J,0)))</f>
        <v>551</v>
      </c>
      <c r="X117" s="210">
        <f t="shared" si="15"/>
        <v>0</v>
      </c>
      <c r="AB117" s="211" t="str">
        <f t="shared" si="16"/>
        <v>TinWhite Solder Metalurgia e Mineracao Ltda.</v>
      </c>
    </row>
    <row r="118" spans="1:28" s="210" customFormat="1" ht="20.25">
      <c r="A118" s="165" t="s">
        <v>646</v>
      </c>
      <c r="B118" s="166" t="s">
        <v>1087</v>
      </c>
      <c r="C118" s="170" t="s">
        <v>522</v>
      </c>
      <c r="D118" s="213" t="s">
        <v>522</v>
      </c>
      <c r="E118" s="166" t="s">
        <v>1066</v>
      </c>
      <c r="F118" s="166" t="s">
        <v>646</v>
      </c>
      <c r="G118" s="166" t="s">
        <v>12764</v>
      </c>
      <c r="H118" s="167">
        <v>0</v>
      </c>
      <c r="I118" s="168" t="s">
        <v>1523</v>
      </c>
      <c r="J118" s="168" t="s">
        <v>1497</v>
      </c>
      <c r="K118" s="207"/>
      <c r="L118" s="207"/>
      <c r="M118" s="207"/>
      <c r="N118" s="207"/>
      <c r="O118" s="207"/>
      <c r="P118" s="169"/>
      <c r="Q118" s="208"/>
      <c r="R118" s="166" t="str">
        <f ca="1">IF(ISERROR($V118),"",OFFSET('Smelter Look-up'!$C$4,$V118-4,0)&amp;"")</f>
        <v>Chugai Mining</v>
      </c>
      <c r="S118" s="165" t="str">
        <f t="shared" ca="1" si="14"/>
        <v>JP</v>
      </c>
      <c r="T118" s="165" t="str">
        <f ca="1">IF(B118="","",IF(ISERROR(MATCH($J118,SorP!$B$1:$B$6261,0)),"",INDIRECT("'SorP'!$A$"&amp;MATCH($S118&amp;$J118,SorP!C:C,0))))</f>
        <v>JP-13</v>
      </c>
      <c r="U118" s="185"/>
      <c r="V118" s="209">
        <f>IF(C118="",NA(),IF(OR(C118="Smelter not listed",C118="Smelter not yet identified"),MATCH($B118&amp;$D118,'Smelter Look-up'!$J:$J,0),MATCH($B118&amp;$C118,'Smelter Look-up'!$J:$J,0)))</f>
        <v>70</v>
      </c>
      <c r="X118" s="210">
        <f t="shared" si="15"/>
        <v>0</v>
      </c>
      <c r="AB118" s="211" t="str">
        <f t="shared" si="16"/>
        <v>GoldChugai Mining</v>
      </c>
    </row>
    <row r="119" spans="1:28" s="210" customFormat="1" ht="25.5">
      <c r="A119" s="165" t="s">
        <v>132</v>
      </c>
      <c r="B119" s="166" t="s">
        <v>1090</v>
      </c>
      <c r="C119" s="170" t="s">
        <v>141</v>
      </c>
      <c r="D119" s="213" t="s">
        <v>141</v>
      </c>
      <c r="E119" s="166" t="s">
        <v>1058</v>
      </c>
      <c r="F119" s="166" t="s">
        <v>132</v>
      </c>
      <c r="G119" s="166" t="s">
        <v>12764</v>
      </c>
      <c r="H119" s="167">
        <v>0</v>
      </c>
      <c r="I119" s="168" t="s">
        <v>1692</v>
      </c>
      <c r="J119" s="168" t="s">
        <v>13117</v>
      </c>
      <c r="K119" s="207"/>
      <c r="L119" s="207"/>
      <c r="M119" s="207"/>
      <c r="N119" s="207"/>
      <c r="O119" s="207"/>
      <c r="P119" s="169"/>
      <c r="Q119" s="208"/>
      <c r="R119" s="166" t="str">
        <f ca="1">IF(ISERROR($V119),"",OFFSET('Smelter Look-up'!$C$4,$V119-4,0)&amp;"")</f>
        <v>Ganzhou Jiangwu Ferrotungsten Co., Ltd.</v>
      </c>
      <c r="S119" s="165" t="str">
        <f t="shared" ca="1" si="14"/>
        <v>CN</v>
      </c>
      <c r="T119" s="165" t="str">
        <f ca="1">IF(B119="","",IF(ISERROR(MATCH($J119,SorP!$B$1:$B$6261,0)),"",INDIRECT("'SorP'!$A$"&amp;MATCH($S119&amp;$J119,SorP!C:C,0))))</f>
        <v>CN-JX</v>
      </c>
      <c r="U119" s="185"/>
      <c r="V119" s="209">
        <f>IF(C119="",NA(),IF(OR(C119="Smelter not listed",C119="Smelter not yet identified"),MATCH($B119&amp;$D119,'Smelter Look-up'!$J:$J,0),MATCH($B119&amp;$C119,'Smelter Look-up'!$J:$J,0)))</f>
        <v>592</v>
      </c>
      <c r="X119" s="210">
        <f t="shared" si="15"/>
        <v>0</v>
      </c>
      <c r="AB119" s="211" t="str">
        <f t="shared" si="16"/>
        <v>TungstenGanzhou Jiangwu Ferrotungsten Co., Ltd.</v>
      </c>
    </row>
    <row r="120" spans="1:28" s="210" customFormat="1" ht="25.5">
      <c r="A120" s="165" t="s">
        <v>1352</v>
      </c>
      <c r="B120" s="166" t="s">
        <v>1089</v>
      </c>
      <c r="C120" s="170" t="s">
        <v>2076</v>
      </c>
      <c r="D120" s="213" t="s">
        <v>2076</v>
      </c>
      <c r="E120" s="166" t="s">
        <v>1058</v>
      </c>
      <c r="F120" s="166" t="s">
        <v>1352</v>
      </c>
      <c r="G120" s="166" t="s">
        <v>12764</v>
      </c>
      <c r="H120" s="167">
        <v>0</v>
      </c>
      <c r="I120" s="168" t="s">
        <v>1643</v>
      </c>
      <c r="J120" s="168" t="s">
        <v>13117</v>
      </c>
      <c r="K120" s="207"/>
      <c r="L120" s="207"/>
      <c r="M120" s="207"/>
      <c r="N120" s="207"/>
      <c r="O120" s="207"/>
      <c r="P120" s="169"/>
      <c r="Q120" s="208"/>
      <c r="R120" s="166" t="str">
        <f ca="1">IF(ISERROR($V120),"",OFFSET('Smelter Look-up'!$C$4,$V120-4,0)&amp;"")</f>
        <v>Jiujiang Zhongao Tantalum &amp; Niobium Co., Ltd.</v>
      </c>
      <c r="S120" s="165" t="str">
        <f t="shared" ca="1" si="14"/>
        <v>CN</v>
      </c>
      <c r="T120" s="165" t="str">
        <f ca="1">IF(B120="","",IF(ISERROR(MATCH($J120,SorP!$B$1:$B$6261,0)),"",INDIRECT("'SorP'!$A$"&amp;MATCH($S120&amp;$J120,SorP!C:C,0))))</f>
        <v>CN-JX</v>
      </c>
      <c r="U120" s="185"/>
      <c r="V120" s="209">
        <f>IF(C120="",NA(),IF(OR(C120="Smelter not listed",C120="Smelter not yet identified"),MATCH($B120&amp;$D120,'Smelter Look-up'!$J:$J,0),MATCH($B120&amp;$C120,'Smelter Look-up'!$J:$J,0)))</f>
        <v>375</v>
      </c>
      <c r="X120" s="210">
        <f t="shared" si="15"/>
        <v>0</v>
      </c>
      <c r="AB120" s="211" t="str">
        <f t="shared" si="16"/>
        <v>TantalumJiujiang Zhongao Tantalum &amp; Niobium Co., Ltd.</v>
      </c>
    </row>
    <row r="121" spans="1:28" s="210" customFormat="1" ht="20.25">
      <c r="A121" s="165" t="s">
        <v>642</v>
      </c>
      <c r="B121" s="166" t="s">
        <v>1087</v>
      </c>
      <c r="C121" s="170" t="s">
        <v>865</v>
      </c>
      <c r="D121" s="213" t="s">
        <v>865</v>
      </c>
      <c r="E121" s="166" t="s">
        <v>1071</v>
      </c>
      <c r="F121" s="166" t="s">
        <v>642</v>
      </c>
      <c r="G121" s="166" t="s">
        <v>12764</v>
      </c>
      <c r="H121" s="167">
        <v>0</v>
      </c>
      <c r="I121" s="168" t="s">
        <v>1512</v>
      </c>
      <c r="J121" s="168" t="s">
        <v>1513</v>
      </c>
      <c r="K121" s="207"/>
      <c r="L121" s="207"/>
      <c r="M121" s="207"/>
      <c r="N121" s="207"/>
      <c r="O121" s="207"/>
      <c r="P121" s="169"/>
      <c r="Q121" s="208"/>
      <c r="R121" s="166" t="str">
        <f ca="1">IF(ISERROR($V121),"",OFFSET('Smelter Look-up'!$C$4,$V121-4,0)&amp;"")</f>
        <v>Caridad</v>
      </c>
      <c r="S121" s="165" t="str">
        <f t="shared" ca="1" si="14"/>
        <v>MX</v>
      </c>
      <c r="T121" s="165" t="str">
        <f ca="1">IF(B121="","",IF(ISERROR(MATCH($J121,SorP!$B$1:$B$6261,0)),"",INDIRECT("'SorP'!$A$"&amp;MATCH($S121&amp;$J121,SorP!C:C,0))))</f>
        <v>MX-SON</v>
      </c>
      <c r="U121" s="185"/>
      <c r="V121" s="209">
        <f>IF(C121="",NA(),IF(OR(C121="Smelter not listed",C121="Smelter not yet identified"),MATCH($B121&amp;$D121,'Smelter Look-up'!$J:$J,0),MATCH($B121&amp;$C121,'Smelter Look-up'!$J:$J,0)))</f>
        <v>55</v>
      </c>
      <c r="X121" s="210">
        <f t="shared" si="15"/>
        <v>0</v>
      </c>
      <c r="AB121" s="211" t="str">
        <f t="shared" si="16"/>
        <v>GoldCaridad</v>
      </c>
    </row>
    <row r="122" spans="1:28" s="210" customFormat="1" ht="25.5">
      <c r="A122" s="165" t="s">
        <v>677</v>
      </c>
      <c r="B122" s="166" t="s">
        <v>1087</v>
      </c>
      <c r="C122" s="170" t="s">
        <v>2058</v>
      </c>
      <c r="D122" s="213" t="s">
        <v>2058</v>
      </c>
      <c r="E122" s="166" t="s">
        <v>1058</v>
      </c>
      <c r="F122" s="166" t="s">
        <v>677</v>
      </c>
      <c r="G122" s="166" t="s">
        <v>12764</v>
      </c>
      <c r="H122" s="167">
        <v>0</v>
      </c>
      <c r="I122" s="168" t="s">
        <v>15914</v>
      </c>
      <c r="J122" s="168" t="s">
        <v>15158</v>
      </c>
      <c r="K122" s="207"/>
      <c r="L122" s="207"/>
      <c r="M122" s="207"/>
      <c r="N122" s="207"/>
      <c r="O122" s="207"/>
      <c r="P122" s="169"/>
      <c r="Q122" s="208"/>
      <c r="R122" s="166" t="str">
        <f ca="1">IF(ISERROR($V122),"",OFFSET('Smelter Look-up'!$C$4,$V122-4,0)&amp;"")</f>
        <v>Metalor Technologies (Hong Kong) Ltd.</v>
      </c>
      <c r="S122" s="165" t="str">
        <f t="shared" ca="1" si="14"/>
        <v>CN</v>
      </c>
      <c r="T122" s="165" t="str">
        <f ca="1">IF(B122="","",IF(ISERROR(MATCH($J122,SorP!$B$1:$B$6261,0)),"",INDIRECT("'SorP'!$A$"&amp;MATCH($S122&amp;$J122,SorP!C:C,0))))</f>
        <v/>
      </c>
      <c r="U122" s="185"/>
      <c r="V122" s="209">
        <f>IF(C122="",NA(),IF(OR(C122="Smelter not listed",C122="Smelter not yet identified"),MATCH($B122&amp;$D122,'Smelter Look-up'!$J:$J,0),MATCH($B122&amp;$C122,'Smelter Look-up'!$J:$J,0)))</f>
        <v>193</v>
      </c>
      <c r="X122" s="210">
        <f t="shared" si="15"/>
        <v>0</v>
      </c>
      <c r="AB122" s="211" t="str">
        <f t="shared" si="16"/>
        <v>GoldMetalor Technologies (Hong Kong) Ltd.</v>
      </c>
    </row>
    <row r="123" spans="1:28" s="210" customFormat="1" ht="25.5">
      <c r="A123" s="165" t="s">
        <v>686</v>
      </c>
      <c r="B123" s="166" t="s">
        <v>1087</v>
      </c>
      <c r="C123" s="170" t="s">
        <v>1185</v>
      </c>
      <c r="D123" s="213" t="s">
        <v>1185</v>
      </c>
      <c r="E123" s="166" t="s">
        <v>851</v>
      </c>
      <c r="F123" s="166" t="s">
        <v>686</v>
      </c>
      <c r="G123" s="166" t="s">
        <v>12764</v>
      </c>
      <c r="H123" s="167">
        <v>0</v>
      </c>
      <c r="I123" s="168" t="s">
        <v>1572</v>
      </c>
      <c r="J123" s="168" t="s">
        <v>11578</v>
      </c>
      <c r="K123" s="207"/>
      <c r="L123" s="207"/>
      <c r="M123" s="207"/>
      <c r="N123" s="207"/>
      <c r="O123" s="207"/>
      <c r="P123" s="169"/>
      <c r="Q123" s="208"/>
      <c r="R123" s="166" t="str">
        <f ca="1">IF(ISERROR($V123),"",OFFSET('Smelter Look-up'!$C$4,$V123-4,0)&amp;"")</f>
        <v>Navoi Mining and Metallurgical Combinat</v>
      </c>
      <c r="S123" s="165" t="str">
        <f t="shared" ca="1" si="14"/>
        <v>UZ</v>
      </c>
      <c r="T123" s="165" t="str">
        <f ca="1">IF(B123="","",IF(ISERROR(MATCH($J123,SorP!$B$1:$B$6261,0)),"",INDIRECT("'SorP'!$A$"&amp;MATCH($S123&amp;$J123,SorP!C:C,0))))</f>
        <v>UZ-NW</v>
      </c>
      <c r="U123" s="185"/>
      <c r="V123" s="209">
        <f>IF(C123="",NA(),IF(OR(C123="Smelter not listed",C123="Smelter not yet identified"),MATCH($B123&amp;$D123,'Smelter Look-up'!$J:$J,0),MATCH($B123&amp;$C123,'Smelter Look-up'!$J:$J,0)))</f>
        <v>215</v>
      </c>
      <c r="X123" s="210">
        <f t="shared" si="15"/>
        <v>0</v>
      </c>
      <c r="AB123" s="211" t="str">
        <f t="shared" si="16"/>
        <v>GoldNavoi Mining and Metallurgical Combinat</v>
      </c>
    </row>
    <row r="124" spans="1:28" s="210" customFormat="1" ht="25.5">
      <c r="A124" s="165" t="s">
        <v>138</v>
      </c>
      <c r="B124" s="166" t="s">
        <v>1087</v>
      </c>
      <c r="C124" s="170" t="s">
        <v>137</v>
      </c>
      <c r="D124" s="213" t="s">
        <v>137</v>
      </c>
      <c r="E124" s="166" t="s">
        <v>848</v>
      </c>
      <c r="F124" s="166" t="s">
        <v>138</v>
      </c>
      <c r="G124" s="166" t="s">
        <v>12764</v>
      </c>
      <c r="H124" s="167">
        <v>0</v>
      </c>
      <c r="I124" s="168" t="s">
        <v>15915</v>
      </c>
      <c r="J124" s="168" t="s">
        <v>10615</v>
      </c>
      <c r="K124" s="207"/>
      <c r="L124" s="207"/>
      <c r="M124" s="207"/>
      <c r="N124" s="207"/>
      <c r="O124" s="207"/>
      <c r="P124" s="169"/>
      <c r="Q124" s="208"/>
      <c r="R124" s="166" t="str">
        <f ca="1">IF(ISERROR($V124),"",OFFSET('Smelter Look-up'!$C$4,$V124-4,0)&amp;"")</f>
        <v>Umicore Precious Metals Thailand</v>
      </c>
      <c r="S124" s="165" t="str">
        <f t="shared" ca="1" si="14"/>
        <v>TH</v>
      </c>
      <c r="T124" s="165" t="str">
        <f ca="1">IF(B124="","",IF(ISERROR(MATCH($J124,SorP!$B$1:$B$6261,0)),"",INDIRECT("'SorP'!$A$"&amp;MATCH($S124&amp;$J124,SorP!C:C,0))))</f>
        <v>TH-10</v>
      </c>
      <c r="U124" s="185"/>
      <c r="V124" s="209">
        <f>IF(C124="",NA(),IF(OR(C124="Smelter not listed",C124="Smelter not yet identified"),MATCH($B124&amp;$D124,'Smelter Look-up'!$J:$J,0),MATCH($B124&amp;$C124,'Smelter Look-up'!$J:$J,0)))</f>
        <v>318</v>
      </c>
      <c r="X124" s="210">
        <f t="shared" si="15"/>
        <v>0</v>
      </c>
      <c r="AB124" s="211" t="str">
        <f t="shared" si="16"/>
        <v>GoldUmicore Precious Metals Thailand</v>
      </c>
    </row>
    <row r="125" spans="1:28" s="210" customFormat="1" ht="38.25">
      <c r="A125" s="165" t="s">
        <v>748</v>
      </c>
      <c r="B125" s="166" t="s">
        <v>1088</v>
      </c>
      <c r="C125" s="170" t="s">
        <v>13290</v>
      </c>
      <c r="D125" s="213" t="s">
        <v>13290</v>
      </c>
      <c r="E125" s="166" t="s">
        <v>2321</v>
      </c>
      <c r="F125" s="166" t="s">
        <v>748</v>
      </c>
      <c r="G125" s="166" t="s">
        <v>12764</v>
      </c>
      <c r="H125" s="167">
        <v>0</v>
      </c>
      <c r="I125" s="168" t="s">
        <v>1688</v>
      </c>
      <c r="J125" s="168" t="s">
        <v>1688</v>
      </c>
      <c r="K125" s="207"/>
      <c r="L125" s="207"/>
      <c r="M125" s="207"/>
      <c r="N125" s="207"/>
      <c r="O125" s="207"/>
      <c r="P125" s="169"/>
      <c r="Q125" s="208"/>
      <c r="R125" s="166" t="str">
        <f ca="1">IF(ISERROR($V125),"",OFFSET('Smelter Look-up'!$C$4,$V125-4,0)&amp;"")</f>
        <v>Operaciones Metalurgicas S.A.</v>
      </c>
      <c r="S125" s="165" t="str">
        <f t="shared" ca="1" si="14"/>
        <v>Unknown</v>
      </c>
      <c r="T125" s="165" t="e">
        <f ca="1">IF(B125="","",IF(ISERROR(MATCH($J125,SorP!$B$1:$B$6261,0)),"",INDIRECT("'SorP'!$A$"&amp;MATCH($S125&amp;$J125,SorP!C:C,0))))</f>
        <v>#N/A</v>
      </c>
      <c r="U125" s="185"/>
      <c r="V125" s="209">
        <f>IF(C125="",NA(),IF(OR(C125="Smelter not listed",C125="Smelter not yet identified"),MATCH($B125&amp;$D125,'Smelter Look-up'!$J:$J,0),MATCH($B125&amp;$C125,'Smelter Look-up'!$J:$J,0)))</f>
        <v>514</v>
      </c>
      <c r="X125" s="210">
        <f t="shared" si="15"/>
        <v>0</v>
      </c>
      <c r="AB125" s="211" t="str">
        <f t="shared" si="16"/>
        <v>TinOperaciones Metalurgicas S.A.</v>
      </c>
    </row>
    <row r="126" spans="1:28" s="210" customFormat="1" ht="25.5">
      <c r="A126" s="165" t="s">
        <v>2325</v>
      </c>
      <c r="B126" s="166" t="s">
        <v>1087</v>
      </c>
      <c r="C126" s="170" t="s">
        <v>2324</v>
      </c>
      <c r="D126" s="213" t="s">
        <v>2324</v>
      </c>
      <c r="E126" s="166" t="s">
        <v>2323</v>
      </c>
      <c r="F126" s="166" t="s">
        <v>2325</v>
      </c>
      <c r="G126" s="166" t="s">
        <v>12764</v>
      </c>
      <c r="H126" s="167">
        <v>0</v>
      </c>
      <c r="I126" s="168" t="s">
        <v>2326</v>
      </c>
      <c r="J126" s="168" t="s">
        <v>1660</v>
      </c>
      <c r="K126" s="207"/>
      <c r="L126" s="207"/>
      <c r="M126" s="207"/>
      <c r="N126" s="207"/>
      <c r="O126" s="207"/>
      <c r="P126" s="169"/>
      <c r="Q126" s="208"/>
      <c r="R126" s="166" t="str">
        <f ca="1">IF(ISERROR($V126),"",OFFSET('Smelter Look-up'!$C$4,$V126-4,0)&amp;"")</f>
        <v>Abington Reldan Metals, LLC</v>
      </c>
      <c r="S126" s="165" t="str">
        <f t="shared" ca="1" si="14"/>
        <v>US</v>
      </c>
      <c r="T126" s="165" t="str">
        <f ca="1">IF(B126="","",IF(ISERROR(MATCH($J126,SorP!$B$1:$B$6261,0)),"",INDIRECT("'SorP'!$A$"&amp;MATCH($S126&amp;$J126,SorP!C:C,0))))</f>
        <v>US-PA</v>
      </c>
      <c r="U126" s="185"/>
      <c r="V126" s="209">
        <f>IF(C126="",NA(),IF(OR(C126="Smelter not listed",C126="Smelter not yet identified"),MATCH($B126&amp;$D126,'Smelter Look-up'!$J:$J,0),MATCH($B126&amp;$C126,'Smelter Look-up'!$J:$J,0)))</f>
        <v>7</v>
      </c>
      <c r="X126" s="210">
        <f t="shared" si="15"/>
        <v>0</v>
      </c>
      <c r="AB126" s="211" t="str">
        <f t="shared" si="16"/>
        <v>GoldAbington Reldan Metals, LLC</v>
      </c>
    </row>
    <row r="127" spans="1:28" s="210" customFormat="1" ht="20.25">
      <c r="A127" s="165" t="s">
        <v>767</v>
      </c>
      <c r="B127" s="166" t="s">
        <v>1088</v>
      </c>
      <c r="C127" s="170" t="s">
        <v>13289</v>
      </c>
      <c r="D127" s="213" t="s">
        <v>13289</v>
      </c>
      <c r="E127" s="166" t="s">
        <v>1063</v>
      </c>
      <c r="F127" s="166" t="s">
        <v>767</v>
      </c>
      <c r="G127" s="166" t="s">
        <v>12764</v>
      </c>
      <c r="H127" s="167">
        <v>0</v>
      </c>
      <c r="I127" s="168" t="s">
        <v>1708</v>
      </c>
      <c r="J127" s="168" t="s">
        <v>5897</v>
      </c>
      <c r="K127" s="207"/>
      <c r="L127" s="207"/>
      <c r="M127" s="207"/>
      <c r="N127" s="207"/>
      <c r="O127" s="207"/>
      <c r="P127" s="169"/>
      <c r="Q127" s="208"/>
      <c r="R127" s="166" t="str">
        <f ca="1">IF(ISERROR($V127),"",OFFSET('Smelter Look-up'!$C$4,$V127-4,0)&amp;"")</f>
        <v>PT Timah Tbk Kundur</v>
      </c>
      <c r="S127" s="165" t="str">
        <f t="shared" ca="1" si="14"/>
        <v>ID</v>
      </c>
      <c r="T127" s="165" t="str">
        <f ca="1">IF(B127="","",IF(ISERROR(MATCH($J127,SorP!$B$1:$B$6261,0)),"",INDIRECT("'SorP'!$A$"&amp;MATCH($S127&amp;$J127,SorP!C:C,0))))</f>
        <v>ID-RI</v>
      </c>
      <c r="U127" s="185"/>
      <c r="V127" s="209">
        <f>IF(C127="",NA(),IF(OR(C127="Smelter not listed",C127="Smelter not yet identified"),MATCH($B127&amp;$D127,'Smelter Look-up'!$J:$J,0),MATCH($B127&amp;$C127,'Smelter Look-up'!$J:$J,0)))</f>
        <v>531</v>
      </c>
      <c r="X127" s="210">
        <f t="shared" si="15"/>
        <v>0</v>
      </c>
      <c r="AB127" s="211" t="str">
        <f t="shared" si="16"/>
        <v>TinPT Timah Tbk Kundur</v>
      </c>
    </row>
    <row r="128" spans="1:28" s="210" customFormat="1" ht="25.5">
      <c r="A128" s="165" t="s">
        <v>12709</v>
      </c>
      <c r="B128" s="166" t="s">
        <v>1088</v>
      </c>
      <c r="C128" s="170" t="s">
        <v>12708</v>
      </c>
      <c r="D128" s="213" t="s">
        <v>12708</v>
      </c>
      <c r="E128" s="166" t="s">
        <v>2323</v>
      </c>
      <c r="F128" s="166" t="s">
        <v>12709</v>
      </c>
      <c r="G128" s="166" t="s">
        <v>12764</v>
      </c>
      <c r="H128" s="167">
        <v>0</v>
      </c>
      <c r="I128" s="168" t="s">
        <v>12710</v>
      </c>
      <c r="J128" s="168" t="s">
        <v>1660</v>
      </c>
      <c r="K128" s="207"/>
      <c r="L128" s="207"/>
      <c r="M128" s="207"/>
      <c r="N128" s="207"/>
      <c r="O128" s="207"/>
      <c r="P128" s="169"/>
      <c r="Q128" s="208"/>
      <c r="R128" s="166" t="str">
        <f ca="1">IF(ISERROR($V128),"",OFFSET('Smelter Look-up'!$C$4,$V128-4,0)&amp;"")</f>
        <v>Tin Technology &amp; Refining</v>
      </c>
      <c r="S128" s="165" t="str">
        <f t="shared" ca="1" si="14"/>
        <v>US</v>
      </c>
      <c r="T128" s="165" t="str">
        <f ca="1">IF(B128="","",IF(ISERROR(MATCH($J128,SorP!$B$1:$B$6261,0)),"",INDIRECT("'SorP'!$A$"&amp;MATCH($S128&amp;$J128,SorP!C:C,0))))</f>
        <v>US-PA</v>
      </c>
      <c r="U128" s="185"/>
      <c r="V128" s="209">
        <f>IF(C128="",NA(),IF(OR(C128="Smelter not listed",C128="Smelter not yet identified"),MATCH($B128&amp;$D128,'Smelter Look-up'!$J:$J,0),MATCH($B128&amp;$C128,'Smelter Look-up'!$J:$J,0)))</f>
        <v>547</v>
      </c>
      <c r="X128" s="210">
        <f t="shared" si="15"/>
        <v>0</v>
      </c>
      <c r="AB128" s="211" t="str">
        <f t="shared" si="16"/>
        <v>TinTin Technology &amp; Refining</v>
      </c>
    </row>
    <row r="129" spans="1:28" s="210" customFormat="1" ht="25.5">
      <c r="A129" s="165" t="s">
        <v>666</v>
      </c>
      <c r="B129" s="166" t="s">
        <v>1087</v>
      </c>
      <c r="C129" s="170" t="s">
        <v>52</v>
      </c>
      <c r="D129" s="213" t="s">
        <v>52</v>
      </c>
      <c r="E129" s="166" t="s">
        <v>1066</v>
      </c>
      <c r="F129" s="166" t="s">
        <v>666</v>
      </c>
      <c r="G129" s="166" t="s">
        <v>12764</v>
      </c>
      <c r="H129" s="167">
        <v>0</v>
      </c>
      <c r="I129" s="168" t="s">
        <v>15916</v>
      </c>
      <c r="J129" s="168" t="s">
        <v>6490</v>
      </c>
      <c r="K129" s="207"/>
      <c r="L129" s="207"/>
      <c r="M129" s="207"/>
      <c r="N129" s="207"/>
      <c r="O129" s="207"/>
      <c r="P129" s="169"/>
      <c r="Q129" s="208"/>
      <c r="R129" s="166" t="str">
        <f ca="1">IF(ISERROR($V129),"",OFFSET('Smelter Look-up'!$C$4,$V129-4,0)&amp;"")</f>
        <v>JX Advanced Metals Corporation</v>
      </c>
      <c r="S129" s="165" t="str">
        <f t="shared" ca="1" si="14"/>
        <v>JP</v>
      </c>
      <c r="T129" s="165" t="str">
        <f ca="1">IF(B129="","",IF(ISERROR(MATCH($J129,SorP!$B$1:$B$6261,0)),"",INDIRECT("'SorP'!$A$"&amp;MATCH($S129&amp;$J129,SorP!C:C,0))))</f>
        <v>JP-44</v>
      </c>
      <c r="U129" s="185"/>
      <c r="V129" s="209">
        <f>IF(C129="",NA(),IF(OR(C129="Smelter not listed",C129="Smelter not yet identified"),MATCH($B129&amp;$D129,'Smelter Look-up'!$J:$J,0),MATCH($B129&amp;$C129,'Smelter Look-up'!$J:$J,0)))</f>
        <v>152</v>
      </c>
      <c r="X129" s="210">
        <f t="shared" si="15"/>
        <v>0</v>
      </c>
      <c r="AB129" s="211" t="str">
        <f t="shared" si="16"/>
        <v>GoldJX Nippon Mining &amp; Metals Co., Ltd.</v>
      </c>
    </row>
    <row r="130" spans="1:28" s="210" customFormat="1" ht="25.5">
      <c r="A130" s="165" t="s">
        <v>688</v>
      </c>
      <c r="B130" s="166" t="s">
        <v>1087</v>
      </c>
      <c r="C130" s="170" t="s">
        <v>2063</v>
      </c>
      <c r="D130" s="213" t="s">
        <v>2063</v>
      </c>
      <c r="E130" s="166" t="s">
        <v>1066</v>
      </c>
      <c r="F130" s="166" t="s">
        <v>688</v>
      </c>
      <c r="G130" s="166" t="s">
        <v>12764</v>
      </c>
      <c r="H130" s="167">
        <v>0</v>
      </c>
      <c r="I130" s="168" t="s">
        <v>1576</v>
      </c>
      <c r="J130" s="168" t="s">
        <v>1577</v>
      </c>
      <c r="K130" s="207"/>
      <c r="L130" s="207"/>
      <c r="M130" s="207"/>
      <c r="N130" s="207"/>
      <c r="O130" s="207"/>
      <c r="P130" s="169"/>
      <c r="Q130" s="208"/>
      <c r="R130" s="166" t="str">
        <f ca="1">IF(ISERROR($V130),"",OFFSET('Smelter Look-up'!$C$4,$V130-4,0)&amp;"")</f>
        <v>Ohura Precious Metal Industry Co., Ltd.</v>
      </c>
      <c r="S130" s="165" t="str">
        <f t="shared" ca="1" si="14"/>
        <v>JP</v>
      </c>
      <c r="T130" s="165" t="str">
        <f ca="1">IF(B130="","",IF(ISERROR(MATCH($J130,SorP!$B$1:$B$6261,0)),"",INDIRECT("'SorP'!$A$"&amp;MATCH($S130&amp;$J130,SorP!C:C,0))))</f>
        <v>JP-29</v>
      </c>
      <c r="U130" s="185"/>
      <c r="V130" s="209">
        <f>IF(C130="",NA(),IF(OR(C130="Smelter not listed",C130="Smelter not yet identified"),MATCH($B130&amp;$D130,'Smelter Look-up'!$J:$J,0),MATCH($B130&amp;$C130,'Smelter Look-up'!$J:$J,0)))</f>
        <v>224</v>
      </c>
      <c r="X130" s="210">
        <f t="shared" si="15"/>
        <v>0</v>
      </c>
      <c r="AB130" s="211" t="str">
        <f t="shared" si="16"/>
        <v>GoldOhura Precious Metal Industry Co., Ltd.</v>
      </c>
    </row>
    <row r="131" spans="1:28" s="210" customFormat="1" ht="25.5">
      <c r="A131" s="165" t="s">
        <v>13354</v>
      </c>
      <c r="B131" s="166" t="s">
        <v>1090</v>
      </c>
      <c r="C131" s="170" t="s">
        <v>13340</v>
      </c>
      <c r="D131" s="213" t="s">
        <v>13340</v>
      </c>
      <c r="E131" s="166" t="s">
        <v>843</v>
      </c>
      <c r="F131" s="166" t="s">
        <v>13354</v>
      </c>
      <c r="G131" s="166" t="s">
        <v>12764</v>
      </c>
      <c r="H131" s="167">
        <v>0</v>
      </c>
      <c r="I131" s="168" t="s">
        <v>13362</v>
      </c>
      <c r="J131" s="168" t="s">
        <v>13363</v>
      </c>
      <c r="K131" s="207"/>
      <c r="L131" s="207"/>
      <c r="M131" s="207"/>
      <c r="N131" s="207"/>
      <c r="O131" s="207"/>
      <c r="P131" s="169"/>
      <c r="Q131" s="208"/>
      <c r="R131" s="166" t="str">
        <f ca="1">IF(ISERROR($V131),"",OFFSET('Smelter Look-up'!$C$4,$V131-4,0)&amp;"")</f>
        <v>NPP Tyazhmetprom LLC</v>
      </c>
      <c r="S131" s="165" t="str">
        <f t="shared" ca="1" si="14"/>
        <v>RU</v>
      </c>
      <c r="T131" s="165" t="str">
        <f ca="1">IF(B131="","",IF(ISERROR(MATCH($J131,SorP!$B$1:$B$6261,0)),"",INDIRECT("'SorP'!$A$"&amp;MATCH($S131&amp;$J131,SorP!C:C,0))))</f>
        <v>RU-CHE</v>
      </c>
      <c r="U131" s="185"/>
      <c r="V131" s="209">
        <f>IF(C131="",NA(),IF(OR(C131="Smelter not listed",C131="Smelter not yet identified"),MATCH($B131&amp;$D131,'Smelter Look-up'!$J:$J,0),MATCH($B131&amp;$C131,'Smelter Look-up'!$J:$J,0)))</f>
        <v>630</v>
      </c>
      <c r="X131" s="210">
        <f t="shared" si="15"/>
        <v>0</v>
      </c>
      <c r="AB131" s="211" t="str">
        <f t="shared" si="16"/>
        <v>TungstenNPP Tyazhmetprom LLC</v>
      </c>
    </row>
    <row r="132" spans="1:28" s="210" customFormat="1" ht="25.5">
      <c r="A132" s="165" t="s">
        <v>638</v>
      </c>
      <c r="B132" s="166" t="s">
        <v>1087</v>
      </c>
      <c r="C132" s="170" t="s">
        <v>864</v>
      </c>
      <c r="D132" s="213" t="s">
        <v>864</v>
      </c>
      <c r="E132" s="166" t="s">
        <v>841</v>
      </c>
      <c r="F132" s="166" t="s">
        <v>638</v>
      </c>
      <c r="G132" s="166" t="s">
        <v>12764</v>
      </c>
      <c r="H132" s="167">
        <v>0</v>
      </c>
      <c r="I132" s="168" t="s">
        <v>2107</v>
      </c>
      <c r="J132" s="168" t="s">
        <v>9026</v>
      </c>
      <c r="K132" s="207"/>
      <c r="L132" s="207"/>
      <c r="M132" s="207"/>
      <c r="N132" s="207"/>
      <c r="O132" s="207"/>
      <c r="P132" s="169"/>
      <c r="Q132" s="208"/>
      <c r="R132" s="166" t="str">
        <f ca="1">IF(ISERROR($V132),"",OFFSET('Smelter Look-up'!$C$4,$V132-4,0)&amp;"")</f>
        <v>Bangko Sentral ng Pilipinas (Central Bank of the Philippines)</v>
      </c>
      <c r="S132" s="165" t="str">
        <f t="shared" ca="1" si="14"/>
        <v>PH</v>
      </c>
      <c r="T132" s="165" t="str">
        <f ca="1">IF(B132="","",IF(ISERROR(MATCH($J132,SorP!$B$1:$B$6261,0)),"",INDIRECT("'SorP'!$A$"&amp;MATCH($S132&amp;$J132,SorP!C:C,0))))</f>
        <v>PH-RIZ</v>
      </c>
      <c r="U132" s="185"/>
      <c r="V132" s="209">
        <f>IF(C132="",NA(),IF(OR(C132="Smelter not listed",C132="Smelter not yet identified"),MATCH($B132&amp;$D132,'Smelter Look-up'!$J:$J,0),MATCH($B132&amp;$C132,'Smelter Look-up'!$J:$J,0)))</f>
        <v>49</v>
      </c>
      <c r="X132" s="210">
        <f t="shared" si="15"/>
        <v>0</v>
      </c>
      <c r="AB132" s="211" t="str">
        <f t="shared" si="16"/>
        <v>GoldBangko Sentral ng Pilipinas (Central Bank of the Philippines)</v>
      </c>
    </row>
    <row r="133" spans="1:28" s="210" customFormat="1" ht="20.25">
      <c r="A133" s="165" t="s">
        <v>658</v>
      </c>
      <c r="B133" s="166" t="s">
        <v>1087</v>
      </c>
      <c r="C133" s="170" t="s">
        <v>1182</v>
      </c>
      <c r="D133" s="213" t="s">
        <v>1182</v>
      </c>
      <c r="E133" s="166" t="s">
        <v>1066</v>
      </c>
      <c r="F133" s="166" t="s">
        <v>658</v>
      </c>
      <c r="G133" s="166" t="s">
        <v>12764</v>
      </c>
      <c r="H133" s="167">
        <v>0</v>
      </c>
      <c r="I133" s="168" t="s">
        <v>1541</v>
      </c>
      <c r="J133" s="168" t="s">
        <v>1532</v>
      </c>
      <c r="K133" s="207"/>
      <c r="L133" s="207"/>
      <c r="M133" s="207"/>
      <c r="N133" s="207"/>
      <c r="O133" s="207"/>
      <c r="P133" s="169"/>
      <c r="Q133" s="208"/>
      <c r="R133" s="166" t="str">
        <f ca="1">IF(ISERROR($V133),"",OFFSET('Smelter Look-up'!$C$4,$V133-4,0)&amp;"")</f>
        <v>Ishifuku Metal Industry Co., Ltd.</v>
      </c>
      <c r="S133" s="165" t="str">
        <f t="shared" ref="S133" ca="1" si="17">IF(B133="","",IF(ISERROR(MATCH($E133,CL,0)),"Unknown",INDIRECT("'C'!$A$"&amp;MATCH($E133,CL,0)+1)))</f>
        <v>JP</v>
      </c>
      <c r="T133" s="165" t="str">
        <f ca="1">IF(B133="","",IF(ISERROR(MATCH($J133,SorP!$B$1:$B$6261,0)),"",INDIRECT("'SorP'!$A$"&amp;MATCH($S133&amp;$J133,SorP!C:C,0))))</f>
        <v>JP-11</v>
      </c>
      <c r="U133" s="185"/>
      <c r="V133" s="209">
        <f>IF(C133="",NA(),IF(OR(C133="Smelter not listed",C133="Smelter not yet identified"),MATCH($B133&amp;$D133,'Smelter Look-up'!$J:$J,0),MATCH($B133&amp;$C133,'Smelter Look-up'!$J:$J,0)))</f>
        <v>137</v>
      </c>
      <c r="X133" s="210">
        <f t="shared" ref="X133" si="18">IF(AND(C133="Smelter not listed",OR(LEN(D133)=0,LEN(E133)=0)),1,0)</f>
        <v>0</v>
      </c>
      <c r="AB133" s="211" t="str">
        <f t="shared" ref="AB133" si="19">B133&amp;C133</f>
        <v>GoldIshifuku Metal Industry Co., Ltd.</v>
      </c>
    </row>
    <row r="134" spans="1:28" s="210" customFormat="1" ht="25.5">
      <c r="A134" s="165" t="s">
        <v>131</v>
      </c>
      <c r="B134" s="166" t="s">
        <v>1088</v>
      </c>
      <c r="C134" s="170" t="s">
        <v>2074</v>
      </c>
      <c r="D134" s="213" t="s">
        <v>2074</v>
      </c>
      <c r="E134" s="166" t="s">
        <v>1054</v>
      </c>
      <c r="F134" s="166" t="s">
        <v>131</v>
      </c>
      <c r="G134" s="166" t="s">
        <v>12764</v>
      </c>
      <c r="H134" s="167">
        <v>0</v>
      </c>
      <c r="I134" s="168" t="s">
        <v>1644</v>
      </c>
      <c r="J134" s="168" t="s">
        <v>1503</v>
      </c>
      <c r="K134" s="207"/>
      <c r="L134" s="207"/>
      <c r="M134" s="207"/>
      <c r="N134" s="207"/>
      <c r="O134" s="207"/>
      <c r="P134" s="169"/>
      <c r="Q134" s="208"/>
      <c r="R134" s="166" t="str">
        <f ca="1">IF(ISERROR($V134),"",OFFSET('Smelter Look-up'!$C$4,$V134-4,0)&amp;"")</f>
        <v>Magnu's Minerais Metais e Ligas Ltda.</v>
      </c>
      <c r="S134" s="165" t="str">
        <f t="shared" ref="S134:S165" ca="1" si="20">IF(B134="","",IF(ISERROR(MATCH($E134,CL,0)),"Unknown",INDIRECT("'C'!$A$"&amp;MATCH($E134,CL,0)+1)))</f>
        <v>BR</v>
      </c>
      <c r="T134" s="165" t="str">
        <f ca="1">IF(B134="","",IF(ISERROR(MATCH($J134,SorP!$B$1:$B$6261,0)),"",INDIRECT("'SorP'!$A$"&amp;MATCH($S134&amp;$J134,SorP!C:C,0))))</f>
        <v>BR-MG</v>
      </c>
      <c r="U134" s="185"/>
      <c r="V134" s="209">
        <f>IF(C134="",NA(),IF(OR(C134="Smelter not listed",C134="Smelter not yet identified"),MATCH($B134&amp;$D134,'Smelter Look-up'!$J:$J,0),MATCH($B134&amp;$C134,'Smelter Look-up'!$J:$J,0)))</f>
        <v>490</v>
      </c>
      <c r="X134" s="210">
        <f t="shared" ref="X134:X165" si="21">IF(AND(C134="Smelter not listed",OR(LEN(D134)=0,LEN(E134)=0)),1,0)</f>
        <v>0</v>
      </c>
      <c r="AB134" s="211" t="str">
        <f t="shared" ref="AB134:AB165" si="22">B134&amp;C134</f>
        <v>TinMagnu's Minerais Metais e Ligas Ltda.</v>
      </c>
    </row>
    <row r="135" spans="1:28" s="210" customFormat="1" ht="25.5">
      <c r="A135" s="165" t="s">
        <v>721</v>
      </c>
      <c r="B135" s="166" t="s">
        <v>1089</v>
      </c>
      <c r="C135" s="170" t="s">
        <v>14518</v>
      </c>
      <c r="D135" s="213" t="s">
        <v>14518</v>
      </c>
      <c r="E135" s="166" t="s">
        <v>1058</v>
      </c>
      <c r="F135" s="166" t="s">
        <v>721</v>
      </c>
      <c r="G135" s="166" t="s">
        <v>12764</v>
      </c>
      <c r="H135" s="167">
        <v>0</v>
      </c>
      <c r="I135" s="168" t="s">
        <v>1642</v>
      </c>
      <c r="J135" s="168" t="s">
        <v>13122</v>
      </c>
      <c r="K135" s="207"/>
      <c r="L135" s="207"/>
      <c r="M135" s="207"/>
      <c r="N135" s="207"/>
      <c r="O135" s="207"/>
      <c r="P135" s="169"/>
      <c r="Q135" s="208"/>
      <c r="R135" s="166" t="str">
        <f ca="1">IF(ISERROR($V135),"",OFFSET('Smelter Look-up'!$C$4,$V135-4,0)&amp;"")</f>
        <v>XIMEI RESOURCES (GUANGDONG) LIMITED</v>
      </c>
      <c r="S135" s="165" t="str">
        <f t="shared" ca="1" si="20"/>
        <v>CN</v>
      </c>
      <c r="T135" s="165" t="str">
        <f ca="1">IF(B135="","",IF(ISERROR(MATCH($J135,SorP!$B$1:$B$6261,0)),"",INDIRECT("'SorP'!$A$"&amp;MATCH($S135&amp;$J135,SorP!C:C,0))))</f>
        <v>CN-GD</v>
      </c>
      <c r="U135" s="185"/>
      <c r="V135" s="209">
        <f>IF(C135="",NA(),IF(OR(C135="Smelter not listed",C135="Smelter not yet identified"),MATCH($B135&amp;$D135,'Smelter Look-up'!$J:$J,0),MATCH($B135&amp;$C135,'Smelter Look-up'!$J:$J,0)))</f>
        <v>410</v>
      </c>
      <c r="X135" s="210">
        <f t="shared" si="21"/>
        <v>0</v>
      </c>
      <c r="AB135" s="211" t="str">
        <f t="shared" si="22"/>
        <v>TantalumXIMEI RESOURCES (GUANGDONG) LIMITED</v>
      </c>
    </row>
    <row r="136" spans="1:28" s="210" customFormat="1" ht="20.25">
      <c r="A136" s="165" t="s">
        <v>703</v>
      </c>
      <c r="B136" s="166" t="s">
        <v>1087</v>
      </c>
      <c r="C136" s="170" t="s">
        <v>54</v>
      </c>
      <c r="D136" s="213" t="s">
        <v>54</v>
      </c>
      <c r="E136" s="166" t="s">
        <v>1066</v>
      </c>
      <c r="F136" s="166" t="s">
        <v>703</v>
      </c>
      <c r="G136" s="166" t="s">
        <v>12764</v>
      </c>
      <c r="H136" s="167">
        <v>0</v>
      </c>
      <c r="I136" s="168" t="s">
        <v>15917</v>
      </c>
      <c r="J136" s="168" t="s">
        <v>2118</v>
      </c>
      <c r="K136" s="207"/>
      <c r="L136" s="207"/>
      <c r="M136" s="207"/>
      <c r="N136" s="207"/>
      <c r="O136" s="207"/>
      <c r="P136" s="169"/>
      <c r="Q136" s="208"/>
      <c r="R136" s="166" t="str">
        <f ca="1">IF(ISERROR($V136),"",OFFSET('Smelter Look-up'!$C$4,$V136-4,0)&amp;"")</f>
        <v>Sumitomo Metal Mining Co., Ltd.</v>
      </c>
      <c r="S136" s="165" t="str">
        <f t="shared" ca="1" si="20"/>
        <v>JP</v>
      </c>
      <c r="T136" s="165" t="str">
        <f ca="1">IF(B136="","",IF(ISERROR(MATCH($J136,SorP!$B$1:$B$6261,0)),"",INDIRECT("'SorP'!$A$"&amp;MATCH($S136&amp;$J136,SorP!C:C,0))))</f>
        <v>JP-38</v>
      </c>
      <c r="U136" s="185"/>
      <c r="V136" s="209">
        <f>IF(C136="",NA(),IF(OR(C136="Smelter not listed",C136="Smelter not yet identified"),MATCH($B136&amp;$D136,'Smelter Look-up'!$J:$J,0),MATCH($B136&amp;$C136,'Smelter Look-up'!$J:$J,0)))</f>
        <v>290</v>
      </c>
      <c r="X136" s="210">
        <f t="shared" si="21"/>
        <v>0</v>
      </c>
      <c r="AB136" s="211" t="str">
        <f t="shared" si="22"/>
        <v>GoldSumitomo Metal Mining Co., Ltd.</v>
      </c>
    </row>
    <row r="137" spans="1:28" s="210" customFormat="1" ht="25.5">
      <c r="A137" s="165" t="s">
        <v>2111</v>
      </c>
      <c r="B137" s="166" t="s">
        <v>1087</v>
      </c>
      <c r="C137" s="170" t="s">
        <v>11986</v>
      </c>
      <c r="D137" s="213" t="s">
        <v>11986</v>
      </c>
      <c r="E137" s="166" t="s">
        <v>1052</v>
      </c>
      <c r="F137" s="166" t="s">
        <v>2111</v>
      </c>
      <c r="G137" s="166" t="s">
        <v>12764</v>
      </c>
      <c r="H137" s="167">
        <v>0</v>
      </c>
      <c r="I137" s="168" t="s">
        <v>2112</v>
      </c>
      <c r="J137" s="168" t="s">
        <v>2687</v>
      </c>
      <c r="K137" s="207"/>
      <c r="L137" s="207"/>
      <c r="M137" s="207"/>
      <c r="N137" s="207"/>
      <c r="O137" s="207"/>
      <c r="P137" s="169"/>
      <c r="Q137" s="208"/>
      <c r="R137" s="166" t="str">
        <f ca="1">IF(ISERROR($V137),"",OFFSET('Smelter Look-up'!$C$4,$V137-4,0)&amp;"")</f>
        <v>Oegussa Oesterreichische Gold- und Silber-Scheideanstalt Gesm.b.H.</v>
      </c>
      <c r="S137" s="165" t="str">
        <f t="shared" ca="1" si="20"/>
        <v>AT</v>
      </c>
      <c r="T137" s="165" t="str">
        <f ca="1">IF(B137="","",IF(ISERROR(MATCH($J137,SorP!$B$1:$B$6261,0)),"",INDIRECT("'SorP'!$A$"&amp;MATCH($S137&amp;$J137,SorP!C:C,0))))</f>
        <v>AT-9</v>
      </c>
      <c r="U137" s="185"/>
      <c r="V137" s="209">
        <f>IF(C137="",NA(),IF(OR(C137="Smelter not listed",C137="Smelter not yet identified"),MATCH($B137&amp;$D137,'Smelter Look-up'!$J:$J,0),MATCH($B137&amp;$C137,'Smelter Look-up'!$J:$J,0)))</f>
        <v>222</v>
      </c>
      <c r="X137" s="210">
        <f t="shared" si="21"/>
        <v>0</v>
      </c>
      <c r="AB137" s="211" t="str">
        <f t="shared" si="22"/>
        <v>GoldOgussa Osterreichische Gold- und Silber-Scheideanstalt GmbH</v>
      </c>
    </row>
    <row r="138" spans="1:28" s="210" customFormat="1" ht="20.25">
      <c r="A138" s="165" t="s">
        <v>12462</v>
      </c>
      <c r="B138" s="166" t="s">
        <v>1087</v>
      </c>
      <c r="C138" s="170" t="s">
        <v>12461</v>
      </c>
      <c r="D138" s="213" t="s">
        <v>12461</v>
      </c>
      <c r="E138" s="166" t="s">
        <v>1069</v>
      </c>
      <c r="F138" s="166" t="s">
        <v>12462</v>
      </c>
      <c r="G138" s="166" t="s">
        <v>12764</v>
      </c>
      <c r="H138" s="167">
        <v>0</v>
      </c>
      <c r="I138" s="168" t="s">
        <v>12475</v>
      </c>
      <c r="J138" s="168" t="s">
        <v>12416</v>
      </c>
      <c r="K138" s="207"/>
      <c r="L138" s="207"/>
      <c r="M138" s="207"/>
      <c r="N138" s="207"/>
      <c r="O138" s="207"/>
      <c r="P138" s="169"/>
      <c r="Q138" s="208"/>
      <c r="R138" s="166" t="str">
        <f ca="1">IF(ISERROR($V138),"",OFFSET('Smelter Look-up'!$C$4,$V138-4,0)&amp;"")</f>
        <v>NH Recytech Company</v>
      </c>
      <c r="S138" s="165" t="str">
        <f t="shared" ca="1" si="20"/>
        <v>KR</v>
      </c>
      <c r="T138" s="165" t="str">
        <f ca="1">IF(B138="","",IF(ISERROR(MATCH($J138,SorP!$B$1:$B$6261,0)),"",INDIRECT("'SorP'!$A$"&amp;MATCH($S138&amp;$J138,SorP!C:C,0))))</f>
        <v>KR-41</v>
      </c>
      <c r="U138" s="185"/>
      <c r="V138" s="209">
        <f>IF(C138="",NA(),IF(OR(C138="Smelter not listed",C138="Smelter not yet identified"),MATCH($B138&amp;$D138,'Smelter Look-up'!$J:$J,0),MATCH($B138&amp;$C138,'Smelter Look-up'!$J:$J,0)))</f>
        <v>216</v>
      </c>
      <c r="X138" s="210">
        <f t="shared" si="21"/>
        <v>0</v>
      </c>
      <c r="AB138" s="211" t="str">
        <f t="shared" si="22"/>
        <v>GoldNH Recytech Company</v>
      </c>
    </row>
    <row r="139" spans="1:28" s="210" customFormat="1" ht="20.25">
      <c r="A139" s="165" t="s">
        <v>757</v>
      </c>
      <c r="B139" s="166" t="s">
        <v>1090</v>
      </c>
      <c r="C139" s="170" t="s">
        <v>13296</v>
      </c>
      <c r="D139" s="213" t="s">
        <v>1732</v>
      </c>
      <c r="E139" s="166" t="s">
        <v>1066</v>
      </c>
      <c r="F139" s="166" t="s">
        <v>757</v>
      </c>
      <c r="G139" s="166" t="s">
        <v>12764</v>
      </c>
      <c r="H139" s="167">
        <v>0</v>
      </c>
      <c r="I139" s="168" t="s">
        <v>2042</v>
      </c>
      <c r="J139" s="168" t="s">
        <v>2043</v>
      </c>
      <c r="K139" s="207"/>
      <c r="L139" s="207"/>
      <c r="M139" s="207"/>
      <c r="N139" s="207"/>
      <c r="O139" s="207"/>
      <c r="P139" s="169"/>
      <c r="Q139" s="208"/>
      <c r="R139" s="166" t="str">
        <f ca="1">IF(ISERROR($V139),"",OFFSET('Smelter Look-up'!$C$4,$V139-4,0)&amp;"")</f>
        <v>A.L.M.T. Corp.</v>
      </c>
      <c r="S139" s="165" t="str">
        <f t="shared" ca="1" si="20"/>
        <v>JP</v>
      </c>
      <c r="T139" s="165" t="str">
        <f ca="1">IF(B139="","",IF(ISERROR(MATCH($J139,SorP!$B$1:$B$6261,0)),"",INDIRECT("'SorP'!$A$"&amp;MATCH($S139&amp;$J139,SorP!C:C,0))))</f>
        <v>JP-16</v>
      </c>
      <c r="U139" s="185"/>
      <c r="V139" s="209">
        <f>IF(C139="",NA(),IF(OR(C139="Smelter not listed",C139="Smelter not yet identified"),MATCH($B139&amp;$D139,'Smelter Look-up'!$J:$J,0),MATCH($B139&amp;$C139,'Smelter Look-up'!$J:$J,0)))</f>
        <v>574</v>
      </c>
      <c r="X139" s="210">
        <f t="shared" si="21"/>
        <v>0</v>
      </c>
      <c r="AB139" s="211" t="str">
        <f t="shared" si="22"/>
        <v>TungstenA.L.M.T. Corp.</v>
      </c>
    </row>
    <row r="140" spans="1:28" s="210" customFormat="1" ht="20.25">
      <c r="A140" s="165" t="s">
        <v>130</v>
      </c>
      <c r="B140" s="166" t="s">
        <v>1090</v>
      </c>
      <c r="C140" s="170" t="s">
        <v>146</v>
      </c>
      <c r="D140" s="213" t="s">
        <v>146</v>
      </c>
      <c r="E140" s="166" t="s">
        <v>1058</v>
      </c>
      <c r="F140" s="166" t="s">
        <v>130</v>
      </c>
      <c r="G140" s="166" t="s">
        <v>12764</v>
      </c>
      <c r="H140" s="167">
        <v>0</v>
      </c>
      <c r="I140" s="168" t="s">
        <v>1747</v>
      </c>
      <c r="J140" s="168" t="s">
        <v>13117</v>
      </c>
      <c r="K140" s="207"/>
      <c r="L140" s="207"/>
      <c r="M140" s="207"/>
      <c r="N140" s="207"/>
      <c r="O140" s="207"/>
      <c r="P140" s="169"/>
      <c r="Q140" s="208"/>
      <c r="R140" s="166" t="str">
        <f ca="1">IF(ISERROR($V140),"",OFFSET('Smelter Look-up'!$C$4,$V140-4,0)&amp;"")</f>
        <v>Jiangxi Gan Bei Tungsten Co., Ltd.</v>
      </c>
      <c r="S140" s="165" t="str">
        <f t="shared" ca="1" si="20"/>
        <v>CN</v>
      </c>
      <c r="T140" s="165" t="str">
        <f ca="1">IF(B140="","",IF(ISERROR(MATCH($J140,SorP!$B$1:$B$6261,0)),"",INDIRECT("'SorP'!$A$"&amp;MATCH($S140&amp;$J140,SorP!C:C,0))))</f>
        <v>CN-JX</v>
      </c>
      <c r="U140" s="185"/>
      <c r="V140" s="209">
        <f>IF(C140="",NA(),IF(OR(C140="Smelter not listed",C140="Smelter not yet identified"),MATCH($B140&amp;$D140,'Smelter Look-up'!$J:$J,0),MATCH($B140&amp;$C140,'Smelter Look-up'!$J:$J,0)))</f>
        <v>610</v>
      </c>
      <c r="X140" s="210">
        <f t="shared" si="21"/>
        <v>0</v>
      </c>
      <c r="AB140" s="211" t="str">
        <f t="shared" si="22"/>
        <v>TungstenJiangxi Gan Bei Tungsten Co., Ltd.</v>
      </c>
    </row>
    <row r="141" spans="1:28" s="210" customFormat="1" ht="20.25">
      <c r="A141" s="165" t="s">
        <v>707</v>
      </c>
      <c r="B141" s="166" t="s">
        <v>1087</v>
      </c>
      <c r="C141" s="170" t="s">
        <v>2070</v>
      </c>
      <c r="D141" s="213" t="s">
        <v>2070</v>
      </c>
      <c r="E141" s="166" t="s">
        <v>1066</v>
      </c>
      <c r="F141" s="166" t="s">
        <v>707</v>
      </c>
      <c r="G141" s="166" t="s">
        <v>12764</v>
      </c>
      <c r="H141" s="167">
        <v>0</v>
      </c>
      <c r="I141" s="168" t="s">
        <v>15918</v>
      </c>
      <c r="J141" s="168" t="s">
        <v>1532</v>
      </c>
      <c r="K141" s="207"/>
      <c r="L141" s="207"/>
      <c r="M141" s="207"/>
      <c r="N141" s="207"/>
      <c r="O141" s="207"/>
      <c r="P141" s="169"/>
      <c r="Q141" s="208"/>
      <c r="R141" s="166" t="str">
        <f ca="1">IF(ISERROR($V141),"",OFFSET('Smelter Look-up'!$C$4,$V141-4,0)&amp;"")</f>
        <v>Tokuriki Honten Co., Ltd.</v>
      </c>
      <c r="S141" s="165" t="str">
        <f t="shared" ca="1" si="20"/>
        <v>JP</v>
      </c>
      <c r="T141" s="165" t="str">
        <f ca="1">IF(B141="","",IF(ISERROR(MATCH($J141,SorP!$B$1:$B$6261,0)),"",INDIRECT("'SorP'!$A$"&amp;MATCH($S141&amp;$J141,SorP!C:C,0))))</f>
        <v>JP-11</v>
      </c>
      <c r="U141" s="185"/>
      <c r="V141" s="209">
        <f>IF(C141="",NA(),IF(OR(C141="Smelter not listed",C141="Smelter not yet identified"),MATCH($B141&amp;$D141,'Smelter Look-up'!$J:$J,0),MATCH($B141&amp;$C141,'Smelter Look-up'!$J:$J,0)))</f>
        <v>309</v>
      </c>
      <c r="X141" s="210">
        <f t="shared" si="21"/>
        <v>0</v>
      </c>
      <c r="AB141" s="211" t="str">
        <f t="shared" si="22"/>
        <v>GoldTokuriki Honten Co., Ltd.</v>
      </c>
    </row>
    <row r="142" spans="1:28" s="210" customFormat="1" ht="20.25">
      <c r="A142" s="165" t="s">
        <v>712</v>
      </c>
      <c r="B142" s="166" t="s">
        <v>1087</v>
      </c>
      <c r="C142" s="170" t="s">
        <v>2226</v>
      </c>
      <c r="D142" s="213" t="s">
        <v>2226</v>
      </c>
      <c r="E142" s="166" t="s">
        <v>1056</v>
      </c>
      <c r="F142" s="166" t="s">
        <v>712</v>
      </c>
      <c r="G142" s="166" t="s">
        <v>12764</v>
      </c>
      <c r="H142" s="167">
        <v>0</v>
      </c>
      <c r="I142" s="168" t="s">
        <v>1613</v>
      </c>
      <c r="J142" s="168" t="s">
        <v>1505</v>
      </c>
      <c r="K142" s="207"/>
      <c r="L142" s="207"/>
      <c r="M142" s="207"/>
      <c r="N142" s="207"/>
      <c r="O142" s="207"/>
      <c r="P142" s="169"/>
      <c r="Q142" s="208"/>
      <c r="R142" s="166" t="str">
        <f ca="1">IF(ISERROR($V142),"",OFFSET('Smelter Look-up'!$C$4,$V142-4,0)&amp;"")</f>
        <v>Valcambi S.A.</v>
      </c>
      <c r="S142" s="165" t="str">
        <f t="shared" ca="1" si="20"/>
        <v>CH</v>
      </c>
      <c r="T142" s="165" t="str">
        <f ca="1">IF(B142="","",IF(ISERROR(MATCH($J142,SorP!$B$1:$B$6261,0)),"",INDIRECT("'SorP'!$A$"&amp;MATCH($S142&amp;$J142,SorP!C:C,0))))</f>
        <v>CH-TI</v>
      </c>
      <c r="U142" s="185"/>
      <c r="V142" s="209">
        <f>IF(C142="",NA(),IF(OR(C142="Smelter not listed",C142="Smelter not yet identified"),MATCH($B142&amp;$D142,'Smelter Look-up'!$J:$J,0),MATCH($B142&amp;$C142,'Smelter Look-up'!$J:$J,0)))</f>
        <v>321</v>
      </c>
      <c r="X142" s="210">
        <f t="shared" si="21"/>
        <v>0</v>
      </c>
      <c r="AB142" s="211" t="str">
        <f t="shared" si="22"/>
        <v>GoldValcambi S.A.</v>
      </c>
    </row>
    <row r="143" spans="1:28" s="210" customFormat="1" ht="20.25">
      <c r="A143" s="165" t="s">
        <v>630</v>
      </c>
      <c r="B143" s="166" t="s">
        <v>1087</v>
      </c>
      <c r="C143" s="170" t="s">
        <v>2050</v>
      </c>
      <c r="D143" s="213" t="s">
        <v>2050</v>
      </c>
      <c r="E143" s="166" t="s">
        <v>1066</v>
      </c>
      <c r="F143" s="166" t="s">
        <v>630</v>
      </c>
      <c r="G143" s="166" t="s">
        <v>12764</v>
      </c>
      <c r="H143" s="167">
        <v>0</v>
      </c>
      <c r="I143" s="168" t="s">
        <v>1496</v>
      </c>
      <c r="J143" s="168" t="s">
        <v>1497</v>
      </c>
      <c r="K143" s="207"/>
      <c r="L143" s="207"/>
      <c r="M143" s="207"/>
      <c r="N143" s="207"/>
      <c r="O143" s="207"/>
      <c r="P143" s="169"/>
      <c r="Q143" s="208"/>
      <c r="R143" s="166" t="str">
        <f ca="1">IF(ISERROR($V143),"",OFFSET('Smelter Look-up'!$C$4,$V143-4,0)&amp;"")</f>
        <v>Aida Chemical Industries Co., Ltd.</v>
      </c>
      <c r="S143" s="165" t="str">
        <f t="shared" ca="1" si="20"/>
        <v>JP</v>
      </c>
      <c r="T143" s="165" t="str">
        <f ca="1">IF(B143="","",IF(ISERROR(MATCH($J143,SorP!$B$1:$B$6261,0)),"",INDIRECT("'SorP'!$A$"&amp;MATCH($S143&amp;$J143,SorP!C:C,0))))</f>
        <v>JP-13</v>
      </c>
      <c r="U143" s="185"/>
      <c r="V143" s="209">
        <f>IF(C143="",NA(),IF(OR(C143="Smelter not listed",C143="Smelter not yet identified"),MATCH($B143&amp;$D143,'Smelter Look-up'!$J:$J,0),MATCH($B143&amp;$C143,'Smelter Look-up'!$J:$J,0)))</f>
        <v>15</v>
      </c>
      <c r="X143" s="210">
        <f t="shared" si="21"/>
        <v>0</v>
      </c>
      <c r="AB143" s="211" t="str">
        <f t="shared" si="22"/>
        <v>GoldAida Chemical Industries Co., Ltd.</v>
      </c>
    </row>
    <row r="144" spans="1:28" s="210" customFormat="1" ht="20.25">
      <c r="A144" s="165" t="s">
        <v>682</v>
      </c>
      <c r="B144" s="166" t="s">
        <v>1087</v>
      </c>
      <c r="C144" s="170" t="s">
        <v>1120</v>
      </c>
      <c r="D144" s="213" t="s">
        <v>1120</v>
      </c>
      <c r="E144" s="166" t="s">
        <v>1066</v>
      </c>
      <c r="F144" s="166" t="s">
        <v>682</v>
      </c>
      <c r="G144" s="166" t="s">
        <v>12764</v>
      </c>
      <c r="H144" s="167">
        <v>0</v>
      </c>
      <c r="I144" s="168" t="s">
        <v>1497</v>
      </c>
      <c r="J144" s="168" t="s">
        <v>1497</v>
      </c>
      <c r="K144" s="207"/>
      <c r="L144" s="207"/>
      <c r="M144" s="207"/>
      <c r="N144" s="207"/>
      <c r="O144" s="207"/>
      <c r="P144" s="169"/>
      <c r="Q144" s="208"/>
      <c r="R144" s="166" t="str">
        <f ca="1">IF(ISERROR($V144),"",OFFSET('Smelter Look-up'!$C$4,$V144-4,0)&amp;"")</f>
        <v>Mitsubishi Materials Corporation</v>
      </c>
      <c r="S144" s="165" t="str">
        <f t="shared" ca="1" si="20"/>
        <v>JP</v>
      </c>
      <c r="T144" s="165" t="str">
        <f ca="1">IF(B144="","",IF(ISERROR(MATCH($J144,SorP!$B$1:$B$6261,0)),"",INDIRECT("'SorP'!$A$"&amp;MATCH($S144&amp;$J144,SorP!C:C,0))))</f>
        <v>JP-13</v>
      </c>
      <c r="U144" s="185"/>
      <c r="V144" s="209">
        <f>IF(C144="",NA(),IF(OR(C144="Smelter not listed",C144="Smelter not yet identified"),MATCH($B144&amp;$D144,'Smelter Look-up'!$J:$J,0),MATCH($B144&amp;$C144,'Smelter Look-up'!$J:$J,0)))</f>
        <v>204</v>
      </c>
      <c r="X144" s="210">
        <f t="shared" si="21"/>
        <v>0</v>
      </c>
      <c r="AB144" s="211" t="str">
        <f t="shared" si="22"/>
        <v>GoldMitsubishi Materials Corporation</v>
      </c>
    </row>
    <row r="145" spans="1:28" s="210" customFormat="1" ht="20.25">
      <c r="A145" s="165" t="s">
        <v>14529</v>
      </c>
      <c r="B145" s="166" t="s">
        <v>1088</v>
      </c>
      <c r="C145" s="170" t="s">
        <v>14528</v>
      </c>
      <c r="D145" s="213" t="s">
        <v>14528</v>
      </c>
      <c r="E145" s="166" t="s">
        <v>1060</v>
      </c>
      <c r="F145" s="166" t="s">
        <v>14529</v>
      </c>
      <c r="G145" s="166" t="s">
        <v>12764</v>
      </c>
      <c r="H145" s="167">
        <v>0</v>
      </c>
      <c r="I145" s="168" t="s">
        <v>3527</v>
      </c>
      <c r="J145" s="168" t="s">
        <v>3527</v>
      </c>
      <c r="K145" s="207"/>
      <c r="L145" s="207"/>
      <c r="M145" s="207"/>
      <c r="N145" s="207"/>
      <c r="O145" s="207"/>
      <c r="P145" s="169"/>
      <c r="Q145" s="208"/>
      <c r="R145" s="166" t="str">
        <f ca="1">IF(ISERROR($V145),"",OFFSET('Smelter Look-up'!$C$4,$V145-4,0)&amp;"")</f>
        <v>CRM Synergies EMEA, S.L.U.</v>
      </c>
      <c r="S145" s="165" t="str">
        <f t="shared" ca="1" si="20"/>
        <v>ES</v>
      </c>
      <c r="T145" s="165" t="str">
        <f ca="1">IF(B145="","",IF(ISERROR(MATCH($J145,SorP!$B$1:$B$6261,0)),"",INDIRECT("'SorP'!$A$"&amp;MATCH($S145&amp;$J145,SorP!C:C,0))))</f>
        <v>ES-TO</v>
      </c>
      <c r="U145" s="185"/>
      <c r="V145" s="209">
        <f>IF(C145="",NA(),IF(OR(C145="Smelter not listed",C145="Smelter not yet identified"),MATCH($B145&amp;$D145,'Smelter Look-up'!$J:$J,0),MATCH($B145&amp;$C145,'Smelter Look-up'!$J:$J,0)))</f>
        <v>441</v>
      </c>
      <c r="X145" s="210">
        <f t="shared" si="21"/>
        <v>0</v>
      </c>
      <c r="AB145" s="211" t="str">
        <f t="shared" si="22"/>
        <v>TinCRM Synergies</v>
      </c>
    </row>
    <row r="146" spans="1:28" s="210" customFormat="1" ht="25.5">
      <c r="A146" s="165" t="s">
        <v>15919</v>
      </c>
      <c r="B146" s="166" t="s">
        <v>1090</v>
      </c>
      <c r="C146" s="170" t="s">
        <v>15920</v>
      </c>
      <c r="D146" s="213" t="s">
        <v>15920</v>
      </c>
      <c r="E146" s="166" t="s">
        <v>1069</v>
      </c>
      <c r="F146" s="166" t="s">
        <v>15919</v>
      </c>
      <c r="G146" s="166" t="s">
        <v>12764</v>
      </c>
      <c r="H146" s="167">
        <v>0</v>
      </c>
      <c r="I146" s="168" t="s">
        <v>15921</v>
      </c>
      <c r="J146" s="168" t="s">
        <v>12415</v>
      </c>
      <c r="K146" s="207"/>
      <c r="L146" s="207"/>
      <c r="M146" s="207"/>
      <c r="N146" s="207"/>
      <c r="O146" s="207"/>
      <c r="P146" s="169"/>
      <c r="Q146" s="208"/>
      <c r="R146" s="166" t="str">
        <f ca="1">IF(ISERROR($V146),"",OFFSET('Smelter Look-up'!$C$4,$V146-4,0)&amp;"")</f>
        <v/>
      </c>
      <c r="S146" s="165" t="str">
        <f t="shared" ca="1" si="20"/>
        <v>KR</v>
      </c>
      <c r="T146" s="165" t="str">
        <f ca="1">IF(B146="","",IF(ISERROR(MATCH($J146,SorP!$B$1:$B$6261,0)),"",INDIRECT("'SorP'!$A$"&amp;MATCH($S146&amp;$J146,SorP!C:C,0))))</f>
        <v>KR-44</v>
      </c>
      <c r="U146" s="185"/>
      <c r="V146" s="209" t="e">
        <f>IF(C146="",NA(),IF(OR(C146="Smelter not listed",C146="Smelter not yet identified"),MATCH($B146&amp;$D146,'Smelter Look-up'!$J:$J,0),MATCH($B146&amp;$C146,'Smelter Look-up'!$J:$J,0)))</f>
        <v>#N/A</v>
      </c>
      <c r="X146" s="210">
        <f t="shared" si="21"/>
        <v>0</v>
      </c>
      <c r="AB146" s="211" t="str">
        <f t="shared" si="22"/>
        <v>TungstenHANNAE FOR T Co., Ltd.</v>
      </c>
    </row>
    <row r="147" spans="1:28" s="210" customFormat="1" ht="20.25">
      <c r="A147" s="165" t="s">
        <v>136</v>
      </c>
      <c r="B147" s="166" t="s">
        <v>1090</v>
      </c>
      <c r="C147" s="170" t="s">
        <v>145</v>
      </c>
      <c r="D147" s="213" t="s">
        <v>145</v>
      </c>
      <c r="E147" s="166" t="s">
        <v>1058</v>
      </c>
      <c r="F147" s="166" t="s">
        <v>136</v>
      </c>
      <c r="G147" s="166">
        <v>0</v>
      </c>
      <c r="H147" s="167">
        <v>0</v>
      </c>
      <c r="I147" s="168" t="s">
        <v>1744</v>
      </c>
      <c r="J147" s="168" t="s">
        <v>13116</v>
      </c>
      <c r="K147" s="207"/>
      <c r="L147" s="207"/>
      <c r="M147" s="207"/>
      <c r="N147" s="207"/>
      <c r="O147" s="207"/>
      <c r="P147" s="169"/>
      <c r="Q147" s="208"/>
      <c r="R147" s="166" t="str">
        <f ca="1">IF(ISERROR($V147),"",OFFSET('Smelter Look-up'!$C$4,$V147-4,0)&amp;"")</f>
        <v>Xiamen Tungsten (H.C.) Co., Ltd.</v>
      </c>
      <c r="S147" s="165" t="str">
        <f t="shared" ca="1" si="20"/>
        <v>CN</v>
      </c>
      <c r="T147" s="165" t="str">
        <f ca="1">IF(B147="","",IF(ISERROR(MATCH($J147,SorP!$B$1:$B$6261,0)),"",INDIRECT("'SorP'!$A$"&amp;MATCH($S147&amp;$J147,SorP!C:C,0))))</f>
        <v>CN-FJ</v>
      </c>
      <c r="U147" s="185"/>
      <c r="V147" s="209">
        <f>IF(C147="",NA(),IF(OR(C147="Smelter not listed",C147="Smelter not yet identified"),MATCH($B147&amp;$D147,'Smelter Look-up'!$J:$J,0),MATCH($B147&amp;$C147,'Smelter Look-up'!$J:$J,0)))</f>
        <v>649</v>
      </c>
      <c r="X147" s="210">
        <f t="shared" si="21"/>
        <v>0</v>
      </c>
      <c r="AB147" s="211" t="str">
        <f t="shared" si="22"/>
        <v>TungstenXiamen Tungsten (H.C.) Co., Ltd.</v>
      </c>
    </row>
    <row r="148" spans="1:28" s="210" customFormat="1" ht="25.5">
      <c r="A148" s="165" t="s">
        <v>756</v>
      </c>
      <c r="B148" s="166" t="s">
        <v>1088</v>
      </c>
      <c r="C148" s="170" t="s">
        <v>14867</v>
      </c>
      <c r="D148" s="213" t="s">
        <v>14867</v>
      </c>
      <c r="E148" s="166" t="s">
        <v>1058</v>
      </c>
      <c r="F148" s="166" t="s">
        <v>756</v>
      </c>
      <c r="G148" s="166" t="s">
        <v>12764</v>
      </c>
      <c r="H148" s="167">
        <v>0</v>
      </c>
      <c r="I148" s="168" t="s">
        <v>2336</v>
      </c>
      <c r="J148" s="168" t="s">
        <v>13126</v>
      </c>
      <c r="K148" s="207"/>
      <c r="L148" s="207"/>
      <c r="M148" s="207"/>
      <c r="N148" s="207"/>
      <c r="O148" s="207"/>
      <c r="P148" s="169"/>
      <c r="Q148" s="208"/>
      <c r="R148" s="166" t="str">
        <f ca="1">IF(ISERROR($V148),"",OFFSET('Smelter Look-up'!$C$4,$V148-4,0)&amp;"")</f>
        <v>Tin Smelting Branch of Yunnan Tin Co., Ltd.</v>
      </c>
      <c r="S148" s="165" t="str">
        <f t="shared" ca="1" si="20"/>
        <v>CN</v>
      </c>
      <c r="T148" s="165" t="str">
        <f ca="1">IF(B148="","",IF(ISERROR(MATCH($J148,SorP!$B$1:$B$6261,0)),"",INDIRECT("'SorP'!$A$"&amp;MATCH($S148&amp;$J148,SorP!C:C,0))))</f>
        <v>CN-YN</v>
      </c>
      <c r="U148" s="185"/>
      <c r="V148" s="209">
        <f>IF(C148="",NA(),IF(OR(C148="Smelter not listed",C148="Smelter not yet identified"),MATCH($B148&amp;$D148,'Smelter Look-up'!$J:$J,0),MATCH($B148&amp;$C148,'Smelter Look-up'!$J:$J,0)))</f>
        <v>546</v>
      </c>
      <c r="X148" s="210">
        <f t="shared" si="21"/>
        <v>0</v>
      </c>
      <c r="AB148" s="211" t="str">
        <f t="shared" si="22"/>
        <v>TinTin Smelting Branch of Yunnan Tin Co., Ltd.</v>
      </c>
    </row>
    <row r="149" spans="1:28" s="210" customFormat="1" ht="20.25">
      <c r="A149" s="165" t="s">
        <v>667</v>
      </c>
      <c r="B149" s="166" t="s">
        <v>1087</v>
      </c>
      <c r="C149" s="170" t="s">
        <v>1551</v>
      </c>
      <c r="D149" s="213" t="s">
        <v>1551</v>
      </c>
      <c r="E149" s="166" t="s">
        <v>1067</v>
      </c>
      <c r="F149" s="166" t="s">
        <v>667</v>
      </c>
      <c r="G149" s="166" t="s">
        <v>12764</v>
      </c>
      <c r="H149" s="167">
        <v>0</v>
      </c>
      <c r="I149" s="168" t="s">
        <v>1552</v>
      </c>
      <c r="J149" s="168" t="s">
        <v>6872</v>
      </c>
      <c r="K149" s="207"/>
      <c r="L149" s="207"/>
      <c r="M149" s="207"/>
      <c r="N149" s="207"/>
      <c r="O149" s="207"/>
      <c r="P149" s="169"/>
      <c r="Q149" s="208"/>
      <c r="R149" s="166" t="str">
        <f ca="1">IF(ISERROR($V149),"",OFFSET('Smelter Look-up'!$C$4,$V149-4,0)&amp;"")</f>
        <v>Kazzinc Ltd</v>
      </c>
      <c r="S149" s="165" t="str">
        <f t="shared" ca="1" si="20"/>
        <v>KZ</v>
      </c>
      <c r="T149" s="165" t="str">
        <f ca="1">IF(B149="","",IF(ISERROR(MATCH($J149,SorP!$B$1:$B$6261,0)),"",INDIRECT("'SorP'!$A$"&amp;MATCH($S149&amp;$J149,SorP!C:C,0))))</f>
        <v>KZ-35</v>
      </c>
      <c r="U149" s="185"/>
      <c r="V149" s="209">
        <f>IF(C149="",NA(),IF(OR(C149="Smelter not listed",C149="Smelter not yet identified"),MATCH($B149&amp;$D149,'Smelter Look-up'!$J:$J,0),MATCH($B149&amp;$C149,'Smelter Look-up'!$J:$J,0)))</f>
        <v>155</v>
      </c>
      <c r="X149" s="210">
        <f t="shared" si="21"/>
        <v>0</v>
      </c>
      <c r="AB149" s="211" t="str">
        <f t="shared" si="22"/>
        <v>GoldKazzinc</v>
      </c>
    </row>
    <row r="150" spans="1:28" s="210" customFormat="1" ht="20.25">
      <c r="A150" s="165" t="s">
        <v>2221</v>
      </c>
      <c r="B150" s="166" t="s">
        <v>1087</v>
      </c>
      <c r="C150" s="170" t="s">
        <v>2220</v>
      </c>
      <c r="D150" s="213" t="s">
        <v>2220</v>
      </c>
      <c r="E150" s="166" t="s">
        <v>1067</v>
      </c>
      <c r="F150" s="166" t="s">
        <v>2221</v>
      </c>
      <c r="G150" s="166" t="s">
        <v>12764</v>
      </c>
      <c r="H150" s="167">
        <v>0</v>
      </c>
      <c r="I150" s="168" t="s">
        <v>2222</v>
      </c>
      <c r="J150" s="168" t="s">
        <v>2223</v>
      </c>
      <c r="K150" s="207"/>
      <c r="L150" s="207"/>
      <c r="M150" s="207"/>
      <c r="N150" s="207"/>
      <c r="O150" s="207"/>
      <c r="P150" s="169"/>
      <c r="Q150" s="208"/>
      <c r="R150" s="166" t="str">
        <f ca="1">IF(ISERROR($V150),"",OFFSET('Smelter Look-up'!$C$4,$V150-4,0)&amp;"")</f>
        <v>TOO Tau-Ken-Altyn</v>
      </c>
      <c r="S150" s="165" t="str">
        <f t="shared" ca="1" si="20"/>
        <v>KZ</v>
      </c>
      <c r="T150" s="165" t="str">
        <f ca="1">IF(B150="","",IF(ISERROR(MATCH($J150,SorP!$B$1:$B$6261,0)),"",INDIRECT("'SorP'!$A$"&amp;MATCH($S150&amp;$J150,SorP!C:C,0))))</f>
        <v>KZ-75</v>
      </c>
      <c r="U150" s="185"/>
      <c r="V150" s="209">
        <f>IF(C150="",NA(),IF(OR(C150="Smelter not listed",C150="Smelter not yet identified"),MATCH($B150&amp;$D150,'Smelter Look-up'!$J:$J,0),MATCH($B150&amp;$C150,'Smelter Look-up'!$J:$J,0)))</f>
        <v>314</v>
      </c>
      <c r="X150" s="210">
        <f t="shared" si="21"/>
        <v>0</v>
      </c>
      <c r="AB150" s="211" t="str">
        <f t="shared" si="22"/>
        <v>GoldTOO Tau-Ken-Altyn</v>
      </c>
    </row>
    <row r="151" spans="1:28" s="210" customFormat="1" ht="25.5">
      <c r="A151" s="165" t="s">
        <v>2388</v>
      </c>
      <c r="B151" s="166" t="s">
        <v>1087</v>
      </c>
      <c r="C151" s="170" t="s">
        <v>13326</v>
      </c>
      <c r="D151" s="213" t="s">
        <v>13326</v>
      </c>
      <c r="E151" s="166" t="s">
        <v>1069</v>
      </c>
      <c r="F151" s="166" t="s">
        <v>2388</v>
      </c>
      <c r="G151" s="166" t="s">
        <v>12764</v>
      </c>
      <c r="H151" s="167">
        <v>0</v>
      </c>
      <c r="I151" s="168" t="s">
        <v>2389</v>
      </c>
      <c r="J151" s="168" t="s">
        <v>12412</v>
      </c>
      <c r="K151" s="207"/>
      <c r="L151" s="207"/>
      <c r="M151" s="207"/>
      <c r="N151" s="207"/>
      <c r="O151" s="207"/>
      <c r="P151" s="169"/>
      <c r="Q151" s="208"/>
      <c r="R151" s="166" t="str">
        <f ca="1">IF(ISERROR($V151),"",OFFSET('Smelter Look-up'!$C$4,$V151-4,0)&amp;"")</f>
        <v>LT Metal Ltd.</v>
      </c>
      <c r="S151" s="165" t="str">
        <f t="shared" ca="1" si="20"/>
        <v>KR</v>
      </c>
      <c r="T151" s="165" t="str">
        <f ca="1">IF(B151="","",IF(ISERROR(MATCH($J151,SorP!$B$1:$B$6261,0)),"",INDIRECT("'SorP'!$A$"&amp;MATCH($S151&amp;$J151,SorP!C:C,0))))</f>
        <v>KR-28</v>
      </c>
      <c r="U151" s="185"/>
      <c r="V151" s="209">
        <f>IF(C151="",NA(),IF(OR(C151="Smelter not listed",C151="Smelter not yet identified"),MATCH($B151&amp;$D151,'Smelter Look-up'!$J:$J,0),MATCH($B151&amp;$C151,'Smelter Look-up'!$J:$J,0)))</f>
        <v>179</v>
      </c>
      <c r="X151" s="210">
        <f t="shared" si="21"/>
        <v>0</v>
      </c>
      <c r="AB151" s="211" t="str">
        <f t="shared" si="22"/>
        <v>GoldLT Metal Ltd.</v>
      </c>
    </row>
    <row r="152" spans="1:28" s="210" customFormat="1" ht="20.25">
      <c r="A152" s="165" t="s">
        <v>659</v>
      </c>
      <c r="B152" s="166" t="s">
        <v>1087</v>
      </c>
      <c r="C152" s="170" t="s">
        <v>1189</v>
      </c>
      <c r="D152" s="213" t="s">
        <v>1189</v>
      </c>
      <c r="E152" s="166" t="s">
        <v>849</v>
      </c>
      <c r="F152" s="166" t="s">
        <v>659</v>
      </c>
      <c r="G152" s="166" t="s">
        <v>12764</v>
      </c>
      <c r="H152" s="167">
        <v>0</v>
      </c>
      <c r="I152" s="168" t="s">
        <v>15922</v>
      </c>
      <c r="J152" s="168" t="s">
        <v>10828</v>
      </c>
      <c r="K152" s="207"/>
      <c r="L152" s="207"/>
      <c r="M152" s="207"/>
      <c r="N152" s="207"/>
      <c r="O152" s="207"/>
      <c r="P152" s="169"/>
      <c r="Q152" s="208"/>
      <c r="R152" s="166" t="str">
        <f ca="1">IF(ISERROR($V152),"",OFFSET('Smelter Look-up'!$C$4,$V152-4,0)&amp;"")</f>
        <v>Istanbul Gold Refinery</v>
      </c>
      <c r="S152" s="165" t="str">
        <f t="shared" ca="1" si="20"/>
        <v>Unknown</v>
      </c>
      <c r="T152" s="165" t="e">
        <f ca="1">IF(B152="","",IF(ISERROR(MATCH($J152,SorP!$B$1:$B$6261,0)),"",INDIRECT("'SorP'!$A$"&amp;MATCH($S152&amp;$J152,SorP!C:C,0))))</f>
        <v>#N/A</v>
      </c>
      <c r="U152" s="185"/>
      <c r="V152" s="209">
        <f>IF(C152="",NA(),IF(OR(C152="Smelter not listed",C152="Smelter not yet identified"),MATCH($B152&amp;$D152,'Smelter Look-up'!$J:$J,0),MATCH($B152&amp;$C152,'Smelter Look-up'!$J:$J,0)))</f>
        <v>138</v>
      </c>
      <c r="X152" s="210">
        <f t="shared" si="21"/>
        <v>0</v>
      </c>
      <c r="AB152" s="211" t="str">
        <f t="shared" si="22"/>
        <v>GoldIstanbul Gold Refinery</v>
      </c>
    </row>
    <row r="153" spans="1:28" s="210" customFormat="1" ht="25.5">
      <c r="A153" s="165" t="s">
        <v>15923</v>
      </c>
      <c r="B153" s="166" t="s">
        <v>1090</v>
      </c>
      <c r="C153" s="170" t="s">
        <v>15924</v>
      </c>
      <c r="D153" s="213" t="s">
        <v>15924</v>
      </c>
      <c r="E153" s="166" t="s">
        <v>843</v>
      </c>
      <c r="F153" s="166" t="s">
        <v>15923</v>
      </c>
      <c r="G153" s="166" t="s">
        <v>12764</v>
      </c>
      <c r="H153" s="167">
        <v>0</v>
      </c>
      <c r="I153" s="168" t="s">
        <v>15925</v>
      </c>
      <c r="J153" s="168" t="s">
        <v>9556</v>
      </c>
      <c r="K153" s="207"/>
      <c r="L153" s="207"/>
      <c r="M153" s="207"/>
      <c r="N153" s="207"/>
      <c r="O153" s="207"/>
      <c r="P153" s="169"/>
      <c r="Q153" s="208"/>
      <c r="R153" s="166" t="str">
        <f ca="1">IF(ISERROR($V153),"",OFFSET('Smelter Look-up'!$C$4,$V153-4,0)&amp;"")</f>
        <v/>
      </c>
      <c r="S153" s="165" t="str">
        <f t="shared" ca="1" si="20"/>
        <v>RU</v>
      </c>
      <c r="T153" s="165" t="str">
        <f ca="1">IF(B153="","",IF(ISERROR(MATCH($J153,SorP!$B$1:$B$6261,0)),"",INDIRECT("'SorP'!$A$"&amp;MATCH($S153&amp;$J153,SorP!C:C,0))))</f>
        <v>RU-KOS</v>
      </c>
      <c r="U153" s="185"/>
      <c r="V153" s="209" t="e">
        <f>IF(C153="",NA(),IF(OR(C153="Smelter not listed",C153="Smelter not yet identified"),MATCH($B153&amp;$D153,'Smelter Look-up'!$J:$J,0),MATCH($B153&amp;$C153,'Smelter Look-up'!$J:$J,0)))</f>
        <v>#N/A</v>
      </c>
      <c r="X153" s="210">
        <f t="shared" si="21"/>
        <v>0</v>
      </c>
      <c r="AB153" s="211" t="str">
        <f t="shared" si="22"/>
        <v>TungstenLLC Vostok</v>
      </c>
    </row>
    <row r="154" spans="1:28" s="210" customFormat="1" ht="25.5">
      <c r="A154" s="165" t="s">
        <v>1751</v>
      </c>
      <c r="B154" s="166" t="s">
        <v>1090</v>
      </c>
      <c r="C154" s="170" t="s">
        <v>1750</v>
      </c>
      <c r="D154" s="213" t="s">
        <v>1750</v>
      </c>
      <c r="E154" s="166" t="s">
        <v>2323</v>
      </c>
      <c r="F154" s="166" t="s">
        <v>1751</v>
      </c>
      <c r="G154" s="166" t="s">
        <v>12764</v>
      </c>
      <c r="H154" s="167">
        <v>0</v>
      </c>
      <c r="I154" s="168" t="s">
        <v>1752</v>
      </c>
      <c r="J154" s="168" t="s">
        <v>1560</v>
      </c>
      <c r="K154" s="207"/>
      <c r="L154" s="207"/>
      <c r="M154" s="207"/>
      <c r="N154" s="207"/>
      <c r="O154" s="207"/>
      <c r="P154" s="169"/>
      <c r="Q154" s="208"/>
      <c r="R154" s="166" t="str">
        <f ca="1">IF(ISERROR($V154),"",OFFSET('Smelter Look-up'!$C$4,$V154-4,0)&amp;"")</f>
        <v>Niagara Refining LLC</v>
      </c>
      <c r="S154" s="165" t="str">
        <f t="shared" ca="1" si="20"/>
        <v>US</v>
      </c>
      <c r="T154" s="165" t="str">
        <f ca="1">IF(B154="","",IF(ISERROR(MATCH($J154,SorP!$B$1:$B$6261,0)),"",INDIRECT("'SorP'!$A$"&amp;MATCH($S154&amp;$J154,SorP!C:C,0))))</f>
        <v>US-NY</v>
      </c>
      <c r="U154" s="185"/>
      <c r="V154" s="209">
        <f>IF(C154="",NA(),IF(OR(C154="Smelter not listed",C154="Smelter not yet identified"),MATCH($B154&amp;$D154,'Smelter Look-up'!$J:$J,0),MATCH($B154&amp;$C154,'Smelter Look-up'!$J:$J,0)))</f>
        <v>629</v>
      </c>
      <c r="X154" s="210">
        <f t="shared" si="21"/>
        <v>0</v>
      </c>
      <c r="AB154" s="211" t="str">
        <f t="shared" si="22"/>
        <v>TungstenNiagara Refining LLC</v>
      </c>
    </row>
    <row r="155" spans="1:28" s="210" customFormat="1" ht="20.25">
      <c r="A155" s="165" t="s">
        <v>14870</v>
      </c>
      <c r="B155" s="166" t="s">
        <v>1088</v>
      </c>
      <c r="C155" s="170" t="s">
        <v>14869</v>
      </c>
      <c r="D155" s="213" t="s">
        <v>14869</v>
      </c>
      <c r="E155" s="166" t="s">
        <v>1063</v>
      </c>
      <c r="F155" s="166" t="s">
        <v>14870</v>
      </c>
      <c r="G155" s="166" t="s">
        <v>12764</v>
      </c>
      <c r="H155" s="167">
        <v>0</v>
      </c>
      <c r="I155" s="168" t="s">
        <v>14871</v>
      </c>
      <c r="J155" s="168" t="s">
        <v>1707</v>
      </c>
      <c r="K155" s="207"/>
      <c r="L155" s="207"/>
      <c r="M155" s="207"/>
      <c r="N155" s="207"/>
      <c r="O155" s="207"/>
      <c r="P155" s="169"/>
      <c r="Q155" s="208"/>
      <c r="R155" s="166" t="str">
        <f ca="1">IF(ISERROR($V155),"",OFFSET('Smelter Look-up'!$C$4,$V155-4,0)&amp;"")</f>
        <v>PT Cipta Persada Mulia</v>
      </c>
      <c r="S155" s="165" t="str">
        <f t="shared" ca="1" si="20"/>
        <v>ID</v>
      </c>
      <c r="T155" s="165" t="str">
        <f ca="1">IF(B155="","",IF(ISERROR(MATCH($J155,SorP!$B$1:$B$6261,0)),"",INDIRECT("'SorP'!$A$"&amp;MATCH($S155&amp;$J155,SorP!C:C,0))))</f>
        <v>ID-KR</v>
      </c>
      <c r="U155" s="185"/>
      <c r="V155" s="209">
        <f>IF(C155="",NA(),IF(OR(C155="Smelter not listed",C155="Smelter not yet identified"),MATCH($B155&amp;$D155,'Smelter Look-up'!$J:$J,0),MATCH($B155&amp;$C155,'Smelter Look-up'!$J:$J,0)))</f>
        <v>522</v>
      </c>
      <c r="X155" s="210">
        <f t="shared" si="21"/>
        <v>0</v>
      </c>
      <c r="AB155" s="211" t="str">
        <f t="shared" si="22"/>
        <v>TinPT Cipta Persada Mulia</v>
      </c>
    </row>
    <row r="156" spans="1:28" s="210" customFormat="1" ht="20.25">
      <c r="A156" s="165" t="s">
        <v>737</v>
      </c>
      <c r="B156" s="166" t="s">
        <v>1088</v>
      </c>
      <c r="C156" s="170" t="s">
        <v>11977</v>
      </c>
      <c r="D156" s="213" t="s">
        <v>11977</v>
      </c>
      <c r="E156" s="166" t="s">
        <v>1054</v>
      </c>
      <c r="F156" s="166" t="s">
        <v>737</v>
      </c>
      <c r="G156" s="166" t="s">
        <v>12764</v>
      </c>
      <c r="H156" s="167">
        <v>0</v>
      </c>
      <c r="I156" s="168" t="s">
        <v>1685</v>
      </c>
      <c r="J156" s="168" t="s">
        <v>1689</v>
      </c>
      <c r="K156" s="207"/>
      <c r="L156" s="207"/>
      <c r="M156" s="207"/>
      <c r="N156" s="207"/>
      <c r="O156" s="207"/>
      <c r="P156" s="169"/>
      <c r="Q156" s="208"/>
      <c r="R156" s="166" t="str">
        <f ca="1">IF(ISERROR($V156),"",OFFSET('Smelter Look-up'!$C$4,$V156-4,0)&amp;"")</f>
        <v>Estanho de Rondonia S.A.</v>
      </c>
      <c r="S156" s="165" t="str">
        <f t="shared" ca="1" si="20"/>
        <v>BR</v>
      </c>
      <c r="T156" s="165" t="str">
        <f ca="1">IF(B156="","",IF(ISERROR(MATCH($J156,SorP!$B$1:$B$6261,0)),"",INDIRECT("'SorP'!$A$"&amp;MATCH($S156&amp;$J156,SorP!C:C,0))))</f>
        <v>BR-RO</v>
      </c>
      <c r="U156" s="185"/>
      <c r="V156" s="209">
        <f>IF(C156="",NA(),IF(OR(C156="Smelter not listed",C156="Smelter not yet identified"),MATCH($B156&amp;$D156,'Smelter Look-up'!$J:$J,0),MATCH($B156&amp;$C156,'Smelter Look-up'!$J:$J,0)))</f>
        <v>457</v>
      </c>
      <c r="X156" s="210">
        <f t="shared" si="21"/>
        <v>0</v>
      </c>
      <c r="AB156" s="211" t="str">
        <f t="shared" si="22"/>
        <v>TinEstanho de Rondonia S.A.</v>
      </c>
    </row>
    <row r="157" spans="1:28" s="210" customFormat="1" ht="20.25">
      <c r="A157" s="165" t="s">
        <v>676</v>
      </c>
      <c r="B157" s="166" t="s">
        <v>1087</v>
      </c>
      <c r="C157" s="170" t="s">
        <v>53</v>
      </c>
      <c r="D157" s="213" t="s">
        <v>53</v>
      </c>
      <c r="E157" s="166" t="s">
        <v>1066</v>
      </c>
      <c r="F157" s="166" t="s">
        <v>676</v>
      </c>
      <c r="G157" s="166" t="s">
        <v>12764</v>
      </c>
      <c r="H157" s="167">
        <v>0</v>
      </c>
      <c r="I157" s="168" t="s">
        <v>15926</v>
      </c>
      <c r="J157" s="168" t="s">
        <v>1532</v>
      </c>
      <c r="K157" s="207"/>
      <c r="L157" s="207"/>
      <c r="M157" s="207"/>
      <c r="N157" s="207"/>
      <c r="O157" s="207"/>
      <c r="P157" s="169"/>
      <c r="Q157" s="208"/>
      <c r="R157" s="166" t="str">
        <f ca="1">IF(ISERROR($V157),"",OFFSET('Smelter Look-up'!$C$4,$V157-4,0)&amp;"")</f>
        <v>Matsuda Sangyo Co., Ltd.</v>
      </c>
      <c r="S157" s="165" t="str">
        <f t="shared" ca="1" si="20"/>
        <v>JP</v>
      </c>
      <c r="T157" s="165" t="str">
        <f ca="1">IF(B157="","",IF(ISERROR(MATCH($J157,SorP!$B$1:$B$6261,0)),"",INDIRECT("'SorP'!$A$"&amp;MATCH($S157&amp;$J157,SorP!C:C,0))))</f>
        <v>JP-11</v>
      </c>
      <c r="U157" s="185"/>
      <c r="V157" s="209">
        <f>IF(C157="",NA(),IF(OR(C157="Smelter not listed",C157="Smelter not yet identified"),MATCH($B157&amp;$D157,'Smelter Look-up'!$J:$J,0),MATCH($B157&amp;$C157,'Smelter Look-up'!$J:$J,0)))</f>
        <v>185</v>
      </c>
      <c r="X157" s="210">
        <f t="shared" si="21"/>
        <v>0</v>
      </c>
      <c r="AB157" s="211" t="str">
        <f t="shared" si="22"/>
        <v>GoldMatsuda Sangyo Co., Ltd.</v>
      </c>
    </row>
    <row r="158" spans="1:28" s="210" customFormat="1" ht="25.5">
      <c r="A158" s="165" t="s">
        <v>700</v>
      </c>
      <c r="B158" s="166" t="s">
        <v>1087</v>
      </c>
      <c r="C158" s="170" t="s">
        <v>2067</v>
      </c>
      <c r="D158" s="213" t="s">
        <v>2067</v>
      </c>
      <c r="E158" s="166" t="s">
        <v>1058</v>
      </c>
      <c r="F158" s="166" t="s">
        <v>700</v>
      </c>
      <c r="G158" s="166" t="s">
        <v>12764</v>
      </c>
      <c r="H158" s="167">
        <v>0</v>
      </c>
      <c r="I158" s="168" t="s">
        <v>1534</v>
      </c>
      <c r="J158" s="168" t="s">
        <v>13118</v>
      </c>
      <c r="K158" s="207"/>
      <c r="L158" s="207"/>
      <c r="M158" s="207"/>
      <c r="N158" s="207"/>
      <c r="O158" s="207"/>
      <c r="P158" s="169"/>
      <c r="Q158" s="208"/>
      <c r="R158" s="166" t="str">
        <f ca="1">IF(ISERROR($V158),"",OFFSET('Smelter Look-up'!$C$4,$V158-4,0)&amp;"")</f>
        <v>Shandong Zhaojin Gold &amp; Silver Refinery Co., Ltd.</v>
      </c>
      <c r="S158" s="165" t="str">
        <f t="shared" ca="1" si="20"/>
        <v>CN</v>
      </c>
      <c r="T158" s="165" t="str">
        <f ca="1">IF(B158="","",IF(ISERROR(MATCH($J158,SorP!$B$1:$B$6261,0)),"",INDIRECT("'SorP'!$A$"&amp;MATCH($S158&amp;$J158,SorP!C:C,0))))</f>
        <v>CN-SD</v>
      </c>
      <c r="U158" s="185"/>
      <c r="V158" s="209">
        <f>IF(C158="",NA(),IF(OR(C158="Smelter not listed",C158="Smelter not yet identified"),MATCH($B158&amp;$D158,'Smelter Look-up'!$J:$J,0),MATCH($B158&amp;$C158,'Smelter Look-up'!$J:$J,0)))</f>
        <v>269</v>
      </c>
      <c r="X158" s="210">
        <f t="shared" si="21"/>
        <v>0</v>
      </c>
      <c r="AB158" s="211" t="str">
        <f t="shared" si="22"/>
        <v>GoldShandong Zhaojin Gold &amp; Silver Refinery Co., Ltd.</v>
      </c>
    </row>
    <row r="159" spans="1:28" s="210" customFormat="1" ht="20.25">
      <c r="A159" s="165" t="s">
        <v>687</v>
      </c>
      <c r="B159" s="166" t="s">
        <v>1087</v>
      </c>
      <c r="C159" s="170" t="s">
        <v>2062</v>
      </c>
      <c r="D159" s="213" t="s">
        <v>2062</v>
      </c>
      <c r="E159" s="166" t="s">
        <v>1066</v>
      </c>
      <c r="F159" s="166" t="s">
        <v>687</v>
      </c>
      <c r="G159" s="166" t="s">
        <v>12764</v>
      </c>
      <c r="H159" s="167">
        <v>0</v>
      </c>
      <c r="I159" s="168" t="s">
        <v>1573</v>
      </c>
      <c r="J159" s="168" t="s">
        <v>1574</v>
      </c>
      <c r="K159" s="207"/>
      <c r="L159" s="207"/>
      <c r="M159" s="207"/>
      <c r="N159" s="207"/>
      <c r="O159" s="207"/>
      <c r="P159" s="169"/>
      <c r="Q159" s="208"/>
      <c r="R159" s="166" t="str">
        <f ca="1">IF(ISERROR($V159),"",OFFSET('Smelter Look-up'!$C$4,$V159-4,0)&amp;"")</f>
        <v>Nihon Material Co., Ltd.</v>
      </c>
      <c r="S159" s="165" t="str">
        <f t="shared" ca="1" si="20"/>
        <v>JP</v>
      </c>
      <c r="T159" s="165" t="str">
        <f ca="1">IF(B159="","",IF(ISERROR(MATCH($J159,SorP!$B$1:$B$6261,0)),"",INDIRECT("'SorP'!$A$"&amp;MATCH($S159&amp;$J159,SorP!C:C,0))))</f>
        <v>JP-12</v>
      </c>
      <c r="U159" s="185"/>
      <c r="V159" s="209">
        <f>IF(C159="",NA(),IF(OR(C159="Smelter not listed",C159="Smelter not yet identified"),MATCH($B159&amp;$D159,'Smelter Look-up'!$J:$J,0),MATCH($B159&amp;$C159,'Smelter Look-up'!$J:$J,0)))</f>
        <v>217</v>
      </c>
      <c r="X159" s="210">
        <f t="shared" si="21"/>
        <v>0</v>
      </c>
      <c r="AB159" s="211" t="str">
        <f t="shared" si="22"/>
        <v>GoldNihon Material Co., Ltd.</v>
      </c>
    </row>
    <row r="160" spans="1:28" s="210" customFormat="1" ht="25.5">
      <c r="A160" s="165" t="s">
        <v>633</v>
      </c>
      <c r="B160" s="166" t="s">
        <v>1087</v>
      </c>
      <c r="C160" s="170" t="s">
        <v>11979</v>
      </c>
      <c r="D160" s="213" t="s">
        <v>11979</v>
      </c>
      <c r="E160" s="166" t="s">
        <v>1054</v>
      </c>
      <c r="F160" s="166" t="s">
        <v>633</v>
      </c>
      <c r="G160" s="166" t="s">
        <v>12764</v>
      </c>
      <c r="H160" s="167">
        <v>0</v>
      </c>
      <c r="I160" s="168" t="s">
        <v>1502</v>
      </c>
      <c r="J160" s="168" t="s">
        <v>1503</v>
      </c>
      <c r="K160" s="207"/>
      <c r="L160" s="207"/>
      <c r="M160" s="207"/>
      <c r="N160" s="207"/>
      <c r="O160" s="207"/>
      <c r="P160" s="169"/>
      <c r="Q160" s="208"/>
      <c r="R160" s="166" t="str">
        <f ca="1">IF(ISERROR($V160),"",OFFSET('Smelter Look-up'!$C$4,$V160-4,0)&amp;"")</f>
        <v>AngloGold Ashanti Corrego do Sitio Mineracao</v>
      </c>
      <c r="S160" s="165" t="str">
        <f t="shared" ca="1" si="20"/>
        <v>BR</v>
      </c>
      <c r="T160" s="165" t="str">
        <f ca="1">IF(B160="","",IF(ISERROR(MATCH($J160,SorP!$B$1:$B$6261,0)),"",INDIRECT("'SorP'!$A$"&amp;MATCH($S160&amp;$J160,SorP!C:C,0))))</f>
        <v>BR-MG</v>
      </c>
      <c r="U160" s="185"/>
      <c r="V160" s="209">
        <f>IF(C160="",NA(),IF(OR(C160="Smelter not listed",C160="Smelter not yet identified"),MATCH($B160&amp;$D160,'Smelter Look-up'!$J:$J,0),MATCH($B160&amp;$C160,'Smelter Look-up'!$J:$J,0)))</f>
        <v>25</v>
      </c>
      <c r="X160" s="210">
        <f t="shared" si="21"/>
        <v>0</v>
      </c>
      <c r="AB160" s="211" t="str">
        <f t="shared" si="22"/>
        <v>GoldAngloGold Ashanti Corrego do Sitio Mineracao</v>
      </c>
    </row>
    <row r="161" spans="1:28" s="210" customFormat="1" ht="25.5">
      <c r="A161" s="165" t="s">
        <v>749</v>
      </c>
      <c r="B161" s="166" t="s">
        <v>1088</v>
      </c>
      <c r="C161" s="170" t="s">
        <v>607</v>
      </c>
      <c r="D161" s="213" t="s">
        <v>607</v>
      </c>
      <c r="E161" s="166" t="s">
        <v>1063</v>
      </c>
      <c r="F161" s="166" t="s">
        <v>749</v>
      </c>
      <c r="G161" s="166" t="s">
        <v>12764</v>
      </c>
      <c r="H161" s="167">
        <v>0</v>
      </c>
      <c r="I161" s="168" t="s">
        <v>1686</v>
      </c>
      <c r="J161" s="168" t="s">
        <v>12398</v>
      </c>
      <c r="K161" s="207"/>
      <c r="L161" s="207"/>
      <c r="M161" s="207"/>
      <c r="N161" s="207"/>
      <c r="O161" s="207"/>
      <c r="P161" s="169"/>
      <c r="Q161" s="208"/>
      <c r="R161" s="166" t="str">
        <f ca="1">IF(ISERROR($V161),"",OFFSET('Smelter Look-up'!$C$4,$V161-4,0)&amp;"")</f>
        <v>PT Mitra Stania Prima</v>
      </c>
      <c r="S161" s="165" t="str">
        <f t="shared" ca="1" si="20"/>
        <v>ID</v>
      </c>
      <c r="T161" s="165" t="str">
        <f ca="1">IF(B161="","",IF(ISERROR(MATCH($J161,SorP!$B$1:$B$6261,0)),"",INDIRECT("'SorP'!$A$"&amp;MATCH($S161&amp;$J161,SorP!C:C,0))))</f>
        <v>ID-BB</v>
      </c>
      <c r="U161" s="185"/>
      <c r="V161" s="209">
        <f>IF(C161="",NA(),IF(OR(C161="Smelter not listed",C161="Smelter not yet identified"),MATCH($B161&amp;$D161,'Smelter Look-up'!$J:$J,0),MATCH($B161&amp;$C161,'Smelter Look-up'!$J:$J,0)))</f>
        <v>524</v>
      </c>
      <c r="X161" s="210">
        <f t="shared" si="21"/>
        <v>0</v>
      </c>
      <c r="AB161" s="211" t="str">
        <f t="shared" si="22"/>
        <v>TinPT Mitra Stania Prima</v>
      </c>
    </row>
    <row r="162" spans="1:28" s="210" customFormat="1" ht="20.25">
      <c r="A162" s="165" t="s">
        <v>2163</v>
      </c>
      <c r="B162" s="166" t="s">
        <v>1087</v>
      </c>
      <c r="C162" s="170" t="s">
        <v>2162</v>
      </c>
      <c r="D162" s="213" t="s">
        <v>2162</v>
      </c>
      <c r="E162" s="166" t="s">
        <v>1062</v>
      </c>
      <c r="F162" s="166" t="s">
        <v>2163</v>
      </c>
      <c r="G162" s="166" t="s">
        <v>12764</v>
      </c>
      <c r="H162" s="167">
        <v>0</v>
      </c>
      <c r="I162" s="168" t="s">
        <v>2164</v>
      </c>
      <c r="J162" s="168" t="s">
        <v>2164</v>
      </c>
      <c r="K162" s="207"/>
      <c r="L162" s="207"/>
      <c r="M162" s="207"/>
      <c r="N162" s="207"/>
      <c r="O162" s="207"/>
      <c r="P162" s="169"/>
      <c r="Q162" s="208"/>
      <c r="R162" s="166" t="str">
        <f ca="1">IF(ISERROR($V162),"",OFFSET('Smelter Look-up'!$C$4,$V162-4,0)&amp;"")</f>
        <v>SAAMP</v>
      </c>
      <c r="S162" s="165" t="str">
        <f t="shared" ca="1" si="20"/>
        <v>FR</v>
      </c>
      <c r="T162" s="165" t="str">
        <f ca="1">IF(B162="","",IF(ISERROR(MATCH($J162,SorP!$B$1:$B$6261,0)),"",INDIRECT("'SorP'!$A$"&amp;MATCH($S162&amp;$J162,SorP!C:C,0))))</f>
        <v>FR-75C</v>
      </c>
      <c r="U162" s="185"/>
      <c r="V162" s="209">
        <f>IF(C162="",NA(),IF(OR(C162="Smelter not listed",C162="Smelter not yet identified"),MATCH($B162&amp;$D162,'Smelter Look-up'!$J:$J,0),MATCH($B162&amp;$C162,'Smelter Look-up'!$J:$J,0)))</f>
        <v>247</v>
      </c>
      <c r="X162" s="210">
        <f t="shared" si="21"/>
        <v>0</v>
      </c>
      <c r="AB162" s="211" t="str">
        <f t="shared" si="22"/>
        <v>GoldSAAMP</v>
      </c>
    </row>
    <row r="163" spans="1:28" s="210" customFormat="1" ht="20.25">
      <c r="A163" s="165" t="s">
        <v>1369</v>
      </c>
      <c r="B163" s="166" t="s">
        <v>1089</v>
      </c>
      <c r="C163" s="170" t="s">
        <v>14522</v>
      </c>
      <c r="D163" s="213" t="s">
        <v>14522</v>
      </c>
      <c r="E163" s="166" t="s">
        <v>1059</v>
      </c>
      <c r="F163" s="166" t="s">
        <v>1369</v>
      </c>
      <c r="G163" s="166" t="s">
        <v>12764</v>
      </c>
      <c r="H163" s="167">
        <v>0</v>
      </c>
      <c r="I163" s="168" t="s">
        <v>1670</v>
      </c>
      <c r="J163" s="168" t="s">
        <v>4121</v>
      </c>
      <c r="K163" s="207"/>
      <c r="L163" s="207"/>
      <c r="M163" s="207"/>
      <c r="N163" s="207"/>
      <c r="O163" s="207"/>
      <c r="P163" s="169"/>
      <c r="Q163" s="208"/>
      <c r="R163" s="166" t="str">
        <f ca="1">IF(ISERROR($V163),"",OFFSET('Smelter Look-up'!$C$4,$V163-4,0)&amp;"")</f>
        <v>TANIOBIS GmbH</v>
      </c>
      <c r="S163" s="165" t="str">
        <f t="shared" ca="1" si="20"/>
        <v>DE</v>
      </c>
      <c r="T163" s="165" t="str">
        <f ca="1">IF(B163="","",IF(ISERROR(MATCH($J163,SorP!$B$1:$B$6261,0)),"",INDIRECT("'SorP'!$A$"&amp;MATCH($S163&amp;$J163,SorP!C:C,0))))</f>
        <v>DE-NI</v>
      </c>
      <c r="U163" s="185"/>
      <c r="V163" s="209">
        <f>IF(C163="",NA(),IF(OR(C163="Smelter not listed",C163="Smelter not yet identified"),MATCH($B163&amp;$D163,'Smelter Look-up'!$J:$J,0),MATCH($B163&amp;$C163,'Smelter Look-up'!$J:$J,0)))</f>
        <v>404</v>
      </c>
      <c r="X163" s="210">
        <f t="shared" si="21"/>
        <v>0</v>
      </c>
      <c r="AB163" s="211" t="str">
        <f t="shared" si="22"/>
        <v>TantalumTANIOBIS GmbH</v>
      </c>
    </row>
    <row r="164" spans="1:28" s="210" customFormat="1" ht="20.25">
      <c r="A164" s="165" t="s">
        <v>15927</v>
      </c>
      <c r="B164" s="166" t="s">
        <v>1090</v>
      </c>
      <c r="C164" s="170" t="s">
        <v>15928</v>
      </c>
      <c r="D164" s="213" t="s">
        <v>15928</v>
      </c>
      <c r="E164" s="166" t="s">
        <v>843</v>
      </c>
      <c r="F164" s="166" t="s">
        <v>15927</v>
      </c>
      <c r="G164" s="166" t="s">
        <v>12764</v>
      </c>
      <c r="H164" s="167">
        <v>0</v>
      </c>
      <c r="I164" s="168" t="s">
        <v>15929</v>
      </c>
      <c r="J164" s="168" t="s">
        <v>9469</v>
      </c>
      <c r="K164" s="207"/>
      <c r="L164" s="207"/>
      <c r="M164" s="207"/>
      <c r="N164" s="207"/>
      <c r="O164" s="207"/>
      <c r="P164" s="169"/>
      <c r="Q164" s="208"/>
      <c r="R164" s="166" t="str">
        <f ca="1">IF(ISERROR($V164),"",OFFSET('Smelter Look-up'!$C$4,$V164-4,0)&amp;"")</f>
        <v/>
      </c>
      <c r="S164" s="165" t="str">
        <f t="shared" ca="1" si="20"/>
        <v>RU</v>
      </c>
      <c r="T164" s="165" t="str">
        <f ca="1">IF(B164="","",IF(ISERROR(MATCH($J164,SorP!$B$1:$B$6261,0)),"",INDIRECT("'SorP'!$A$"&amp;MATCH($S164&amp;$J164,SorP!C:C,0))))</f>
        <v>RU-MOW</v>
      </c>
      <c r="U164" s="185"/>
      <c r="V164" s="209" t="e">
        <f>IF(C164="",NA(),IF(OR(C164="Smelter not listed",C164="Smelter not yet identified"),MATCH($B164&amp;$D164,'Smelter Look-up'!$J:$J,0),MATCH($B164&amp;$C164,'Smelter Look-up'!$J:$J,0)))</f>
        <v>#N/A</v>
      </c>
      <c r="X164" s="210">
        <f t="shared" si="21"/>
        <v>0</v>
      </c>
      <c r="AB164" s="211" t="str">
        <f t="shared" si="22"/>
        <v>TungstenArtek LLC</v>
      </c>
    </row>
    <row r="165" spans="1:28" s="210" customFormat="1" ht="25.5">
      <c r="A165" s="165" t="s">
        <v>717</v>
      </c>
      <c r="B165" s="166" t="s">
        <v>1087</v>
      </c>
      <c r="C165" s="170" t="s">
        <v>1279</v>
      </c>
      <c r="D165" s="213" t="s">
        <v>1279</v>
      </c>
      <c r="E165" s="166" t="s">
        <v>1058</v>
      </c>
      <c r="F165" s="166" t="s">
        <v>717</v>
      </c>
      <c r="G165" s="166" t="s">
        <v>12764</v>
      </c>
      <c r="H165" s="167">
        <v>0</v>
      </c>
      <c r="I165" s="168" t="s">
        <v>1620</v>
      </c>
      <c r="J165" s="168" t="s">
        <v>13119</v>
      </c>
      <c r="K165" s="207"/>
      <c r="L165" s="207"/>
      <c r="M165" s="207"/>
      <c r="N165" s="207"/>
      <c r="O165" s="207"/>
      <c r="P165" s="169"/>
      <c r="Q165" s="208"/>
      <c r="R165" s="166" t="str">
        <f ca="1">IF(ISERROR($V165),"",OFFSET('Smelter Look-up'!$C$4,$V165-4,0)&amp;"")</f>
        <v>Zhongyuan Gold Smelter of Zhongjin Gold Corporation</v>
      </c>
      <c r="S165" s="165" t="str">
        <f t="shared" ca="1" si="20"/>
        <v>CN</v>
      </c>
      <c r="T165" s="165" t="str">
        <f ca="1">IF(B165="","",IF(ISERROR(MATCH($J165,SorP!$B$1:$B$6261,0)),"",INDIRECT("'SorP'!$A$"&amp;MATCH($S165&amp;$J165,SorP!C:C,0))))</f>
        <v>CN-HA</v>
      </c>
      <c r="U165" s="185"/>
      <c r="V165" s="209">
        <f>IF(C165="",NA(),IF(OR(C165="Smelter not listed",C165="Smelter not yet identified"),MATCH($B165&amp;$D165,'Smelter Look-up'!$J:$J,0),MATCH($B165&amp;$C165,'Smelter Look-up'!$J:$J,0)))</f>
        <v>344</v>
      </c>
      <c r="X165" s="210">
        <f t="shared" si="21"/>
        <v>0</v>
      </c>
      <c r="AB165" s="211" t="str">
        <f t="shared" si="22"/>
        <v>GoldZhongyuan Gold Smelter of Zhongjin Gold Corporation</v>
      </c>
    </row>
    <row r="166" spans="1:28" s="210" customFormat="1" ht="25.5">
      <c r="A166" s="165" t="s">
        <v>678</v>
      </c>
      <c r="B166" s="166" t="s">
        <v>1087</v>
      </c>
      <c r="C166" s="170" t="s">
        <v>2059</v>
      </c>
      <c r="D166" s="213" t="s">
        <v>2059</v>
      </c>
      <c r="E166" s="166" t="s">
        <v>846</v>
      </c>
      <c r="F166" s="166" t="s">
        <v>678</v>
      </c>
      <c r="G166" s="166" t="s">
        <v>12764</v>
      </c>
      <c r="H166" s="167">
        <v>0</v>
      </c>
      <c r="I166" s="168" t="s">
        <v>12274</v>
      </c>
      <c r="J166" s="168" t="s">
        <v>9870</v>
      </c>
      <c r="K166" s="207"/>
      <c r="L166" s="207"/>
      <c r="M166" s="207"/>
      <c r="N166" s="207"/>
      <c r="O166" s="207"/>
      <c r="P166" s="169"/>
      <c r="Q166" s="208"/>
      <c r="R166" s="166" t="str">
        <f ca="1">IF(ISERROR($V166),"",OFFSET('Smelter Look-up'!$C$4,$V166-4,0)&amp;"")</f>
        <v>Metalor Technologies (Singapore) Pte., Ltd.</v>
      </c>
      <c r="S166" s="165" t="str">
        <f t="shared" ref="S166:S196" ca="1" si="23">IF(B166="","",IF(ISERROR(MATCH($E166,CL,0)),"Unknown",INDIRECT("'C'!$A$"&amp;MATCH($E166,CL,0)+1)))</f>
        <v>SG</v>
      </c>
      <c r="T166" s="165" t="str">
        <f ca="1">IF(B166="","",IF(ISERROR(MATCH($J166,SorP!$B$1:$B$6261,0)),"",INDIRECT("'SorP'!$A$"&amp;MATCH($S166&amp;$J166,SorP!C:C,0))))</f>
        <v>SG-05</v>
      </c>
      <c r="U166" s="185"/>
      <c r="V166" s="209">
        <f>IF(C166="",NA(),IF(OR(C166="Smelter not listed",C166="Smelter not yet identified"),MATCH($B166&amp;$D166,'Smelter Look-up'!$J:$J,0),MATCH($B166&amp;$C166,'Smelter Look-up'!$J:$J,0)))</f>
        <v>194</v>
      </c>
      <c r="X166" s="210">
        <f t="shared" ref="X166:X196" si="24">IF(AND(C166="Smelter not listed",OR(LEN(D166)=0,LEN(E166)=0)),1,0)</f>
        <v>0</v>
      </c>
      <c r="AB166" s="211" t="str">
        <f t="shared" ref="AB166:AB196" si="25">B166&amp;C166</f>
        <v>GoldMetalor Technologies (Singapore) Pte., Ltd.</v>
      </c>
    </row>
    <row r="167" spans="1:28" s="210" customFormat="1" ht="20.25">
      <c r="A167" s="165" t="s">
        <v>1374</v>
      </c>
      <c r="B167" s="166" t="s">
        <v>1089</v>
      </c>
      <c r="C167" s="170" t="s">
        <v>14521</v>
      </c>
      <c r="D167" s="213" t="s">
        <v>14521</v>
      </c>
      <c r="E167" s="166" t="s">
        <v>1059</v>
      </c>
      <c r="F167" s="166" t="s">
        <v>1374</v>
      </c>
      <c r="G167" s="166" t="s">
        <v>12764</v>
      </c>
      <c r="H167" s="167">
        <v>0</v>
      </c>
      <c r="I167" s="168" t="s">
        <v>1671</v>
      </c>
      <c r="J167" s="168" t="s">
        <v>1499</v>
      </c>
      <c r="K167" s="207"/>
      <c r="L167" s="207"/>
      <c r="M167" s="207"/>
      <c r="N167" s="207"/>
      <c r="O167" s="207"/>
      <c r="P167" s="169"/>
      <c r="Q167" s="208"/>
      <c r="R167" s="166" t="str">
        <f ca="1">IF(ISERROR($V167),"",OFFSET('Smelter Look-up'!$C$4,$V167-4,0)&amp;"")</f>
        <v>TANIOBIS Smelting GmbH &amp; Co. KG</v>
      </c>
      <c r="S167" s="165" t="str">
        <f t="shared" ca="1" si="23"/>
        <v>DE</v>
      </c>
      <c r="T167" s="165" t="str">
        <f ca="1">IF(B167="","",IF(ISERROR(MATCH($J167,SorP!$B$1:$B$6261,0)),"",INDIRECT("'SorP'!$A$"&amp;MATCH($S167&amp;$J167,SorP!C:C,0))))</f>
        <v>DE-BW</v>
      </c>
      <c r="U167" s="185"/>
      <c r="V167" s="209">
        <f>IF(C167="",NA(),IF(OR(C167="Smelter not listed",C167="Smelter not yet identified"),MATCH($B167&amp;$D167,'Smelter Look-up'!$J:$J,0),MATCH($B167&amp;$C167,'Smelter Look-up'!$J:$J,0)))</f>
        <v>406</v>
      </c>
      <c r="X167" s="210">
        <f t="shared" si="24"/>
        <v>0</v>
      </c>
      <c r="AB167" s="211" t="str">
        <f t="shared" si="25"/>
        <v>TantalumTANIOBIS Smelting GmbH &amp; Co. KG</v>
      </c>
    </row>
    <row r="168" spans="1:28" s="210" customFormat="1" ht="38.25">
      <c r="A168" s="165" t="s">
        <v>1754</v>
      </c>
      <c r="B168" s="166" t="s">
        <v>1090</v>
      </c>
      <c r="C168" s="170" t="s">
        <v>1753</v>
      </c>
      <c r="D168" s="213" t="s">
        <v>1753</v>
      </c>
      <c r="E168" s="166" t="s">
        <v>843</v>
      </c>
      <c r="F168" s="166" t="s">
        <v>1754</v>
      </c>
      <c r="G168" s="166" t="s">
        <v>12764</v>
      </c>
      <c r="H168" s="167">
        <v>0</v>
      </c>
      <c r="I168" s="168" t="s">
        <v>1755</v>
      </c>
      <c r="J168" s="168" t="s">
        <v>9603</v>
      </c>
      <c r="K168" s="207"/>
      <c r="L168" s="207"/>
      <c r="M168" s="207"/>
      <c r="N168" s="207"/>
      <c r="O168" s="207"/>
      <c r="P168" s="169"/>
      <c r="Q168" s="208"/>
      <c r="R168" s="166" t="str">
        <f ca="1">IF(ISERROR($V168),"",OFFSET('Smelter Look-up'!$C$4,$V168-4,0)&amp;"")</f>
        <v>Hydrometallurg, JSC</v>
      </c>
      <c r="S168" s="165" t="str">
        <f t="shared" ca="1" si="23"/>
        <v>RU</v>
      </c>
      <c r="T168" s="165" t="str">
        <f ca="1">IF(B168="","",IF(ISERROR(MATCH($J168,SorP!$B$1:$B$6261,0)),"",INDIRECT("'SorP'!$A$"&amp;MATCH($S168&amp;$J168,SorP!C:C,0))))</f>
        <v>RU-KB</v>
      </c>
      <c r="U168" s="185"/>
      <c r="V168" s="209">
        <f>IF(C168="",NA(),IF(OR(C168="Smelter not listed",C168="Smelter not yet identified"),MATCH($B168&amp;$D168,'Smelter Look-up'!$J:$J,0),MATCH($B168&amp;$C168,'Smelter Look-up'!$J:$J,0)))</f>
        <v>607</v>
      </c>
      <c r="X168" s="210">
        <f t="shared" si="24"/>
        <v>0</v>
      </c>
      <c r="AB168" s="211" t="str">
        <f t="shared" si="25"/>
        <v>TungstenHydrometallurg, JSC</v>
      </c>
    </row>
    <row r="169" spans="1:28" s="210" customFormat="1" ht="25.5">
      <c r="A169" s="165" t="s">
        <v>14902</v>
      </c>
      <c r="B169" s="166" t="s">
        <v>1088</v>
      </c>
      <c r="C169" s="170" t="s">
        <v>14901</v>
      </c>
      <c r="D169" s="213" t="s">
        <v>14901</v>
      </c>
      <c r="E169" s="166" t="s">
        <v>1063</v>
      </c>
      <c r="F169" s="166" t="s">
        <v>14902</v>
      </c>
      <c r="G169" s="166" t="s">
        <v>12764</v>
      </c>
      <c r="H169" s="167">
        <v>0</v>
      </c>
      <c r="I169" s="168" t="s">
        <v>14908</v>
      </c>
      <c r="J169" s="168" t="s">
        <v>12398</v>
      </c>
      <c r="K169" s="207"/>
      <c r="L169" s="207"/>
      <c r="M169" s="207"/>
      <c r="N169" s="207"/>
      <c r="O169" s="207"/>
      <c r="P169" s="169"/>
      <c r="Q169" s="208"/>
      <c r="R169" s="166" t="str">
        <f ca="1">IF(ISERROR($V169),"",OFFSET('Smelter Look-up'!$C$4,$V169-4,0)&amp;"")</f>
        <v>PT Premium Tin Indonesia</v>
      </c>
      <c r="S169" s="165" t="str">
        <f t="shared" ca="1" si="23"/>
        <v>ID</v>
      </c>
      <c r="T169" s="165" t="str">
        <f ca="1">IF(B169="","",IF(ISERROR(MATCH($J169,SorP!$B$1:$B$6261,0)),"",INDIRECT("'SorP'!$A$"&amp;MATCH($S169&amp;$J169,SorP!C:C,0))))</f>
        <v>ID-BB</v>
      </c>
      <c r="U169" s="185"/>
      <c r="V169" s="209">
        <f>IF(C169="",NA(),IF(OR(C169="Smelter not listed",C169="Smelter not yet identified"),MATCH($B169&amp;$D169,'Smelter Look-up'!$J:$J,0),MATCH($B169&amp;$C169,'Smelter Look-up'!$J:$J,0)))</f>
        <v>526</v>
      </c>
      <c r="X169" s="210">
        <f t="shared" si="24"/>
        <v>0</v>
      </c>
      <c r="AB169" s="211" t="str">
        <f t="shared" si="25"/>
        <v>TinPT Premium Tin Indonesia</v>
      </c>
    </row>
    <row r="170" spans="1:28" s="210" customFormat="1" ht="20.25">
      <c r="A170" s="165" t="s">
        <v>1368</v>
      </c>
      <c r="B170" s="166" t="s">
        <v>1089</v>
      </c>
      <c r="C170" s="170" t="s">
        <v>14519</v>
      </c>
      <c r="D170" s="213" t="s">
        <v>14519</v>
      </c>
      <c r="E170" s="166" t="s">
        <v>848</v>
      </c>
      <c r="F170" s="166" t="s">
        <v>1368</v>
      </c>
      <c r="G170" s="166" t="s">
        <v>12764</v>
      </c>
      <c r="H170" s="167">
        <v>0</v>
      </c>
      <c r="I170" s="168" t="s">
        <v>1668</v>
      </c>
      <c r="J170" s="168" t="s">
        <v>1669</v>
      </c>
      <c r="K170" s="207"/>
      <c r="L170" s="207"/>
      <c r="M170" s="207"/>
      <c r="N170" s="207"/>
      <c r="O170" s="207"/>
      <c r="P170" s="169"/>
      <c r="Q170" s="208"/>
      <c r="R170" s="166" t="str">
        <f ca="1">IF(ISERROR($V170),"",OFFSET('Smelter Look-up'!$C$4,$V170-4,0)&amp;"")</f>
        <v>TANIOBIS Co., Ltd.</v>
      </c>
      <c r="S170" s="165" t="str">
        <f t="shared" ca="1" si="23"/>
        <v>TH</v>
      </c>
      <c r="T170" s="165" t="str">
        <f ca="1">IF(B170="","",IF(ISERROR(MATCH($J170,SorP!$B$1:$B$6261,0)),"",INDIRECT("'SorP'!$A$"&amp;MATCH($S170&amp;$J170,SorP!C:C,0))))</f>
        <v>TH-21</v>
      </c>
      <c r="U170" s="185"/>
      <c r="V170" s="209">
        <f>IF(C170="",NA(),IF(OR(C170="Smelter not listed",C170="Smelter not yet identified"),MATCH($B170&amp;$D170,'Smelter Look-up'!$J:$J,0),MATCH($B170&amp;$C170,'Smelter Look-up'!$J:$J,0)))</f>
        <v>403</v>
      </c>
      <c r="X170" s="210">
        <f t="shared" si="24"/>
        <v>0</v>
      </c>
      <c r="AB170" s="211" t="str">
        <f t="shared" si="25"/>
        <v>TantalumTANIOBIS Co., Ltd.</v>
      </c>
    </row>
    <row r="171" spans="1:28" s="210" customFormat="1" ht="20.25">
      <c r="A171" s="165" t="s">
        <v>654</v>
      </c>
      <c r="B171" s="166" t="s">
        <v>1087</v>
      </c>
      <c r="C171" s="170" t="s">
        <v>14502</v>
      </c>
      <c r="D171" s="213" t="s">
        <v>14502</v>
      </c>
      <c r="E171" s="166" t="s">
        <v>1059</v>
      </c>
      <c r="F171" s="166" t="s">
        <v>654</v>
      </c>
      <c r="G171" s="166" t="s">
        <v>12764</v>
      </c>
      <c r="H171" s="167">
        <v>0</v>
      </c>
      <c r="I171" s="168" t="s">
        <v>1537</v>
      </c>
      <c r="J171" s="168" t="s">
        <v>4119</v>
      </c>
      <c r="K171" s="207"/>
      <c r="L171" s="207"/>
      <c r="M171" s="207"/>
      <c r="N171" s="207"/>
      <c r="O171" s="207"/>
      <c r="P171" s="169"/>
      <c r="Q171" s="208"/>
      <c r="R171" s="166" t="str">
        <f ca="1">IF(ISERROR($V171),"",OFFSET('Smelter Look-up'!$C$4,$V171-4,0)&amp;"")</f>
        <v>Heraeus Germany GmbH Co. KG</v>
      </c>
      <c r="S171" s="165" t="str">
        <f t="shared" ca="1" si="23"/>
        <v>DE</v>
      </c>
      <c r="T171" s="165" t="str">
        <f ca="1">IF(B171="","",IF(ISERROR(MATCH($J171,SorP!$B$1:$B$6261,0)),"",INDIRECT("'SorP'!$A$"&amp;MATCH($S171&amp;$J171,SorP!C:C,0))))</f>
        <v>DE-HE</v>
      </c>
      <c r="U171" s="185"/>
      <c r="V171" s="209">
        <f>IF(C171="",NA(),IF(OR(C171="Smelter not listed",C171="Smelter not yet identified"),MATCH($B171&amp;$D171,'Smelter Look-up'!$J:$J,0),MATCH($B171&amp;$C171,'Smelter Look-up'!$J:$J,0)))</f>
        <v>121</v>
      </c>
      <c r="X171" s="210">
        <f t="shared" si="24"/>
        <v>0</v>
      </c>
      <c r="AB171" s="211" t="str">
        <f t="shared" si="25"/>
        <v>GoldHeraeus Germany GmbH Co. KG</v>
      </c>
    </row>
    <row r="172" spans="1:28" s="210" customFormat="1" ht="25.5">
      <c r="A172" s="165" t="s">
        <v>639</v>
      </c>
      <c r="B172" s="166" t="s">
        <v>1087</v>
      </c>
      <c r="C172" s="170" t="s">
        <v>15151</v>
      </c>
      <c r="D172" s="213" t="s">
        <v>15930</v>
      </c>
      <c r="E172" s="166" t="s">
        <v>847</v>
      </c>
      <c r="F172" s="166" t="s">
        <v>639</v>
      </c>
      <c r="G172" s="166" t="s">
        <v>12764</v>
      </c>
      <c r="H172" s="167">
        <v>0</v>
      </c>
      <c r="I172" s="168" t="s">
        <v>15931</v>
      </c>
      <c r="J172" s="168" t="s">
        <v>9850</v>
      </c>
      <c r="K172" s="207"/>
      <c r="L172" s="207"/>
      <c r="M172" s="207"/>
      <c r="N172" s="207"/>
      <c r="O172" s="207"/>
      <c r="P172" s="169"/>
      <c r="Q172" s="208"/>
      <c r="R172" s="166" t="str">
        <f ca="1">IF(ISERROR($V172),"",OFFSET('Smelter Look-up'!$C$4,$V172-4,0)&amp;"")</f>
        <v>Boliden Mineral AB (Ronnskar)</v>
      </c>
      <c r="S172" s="165" t="str">
        <f t="shared" ca="1" si="23"/>
        <v>SE</v>
      </c>
      <c r="T172" s="165" t="str">
        <f ca="1">IF(B172="","",IF(ISERROR(MATCH($J172,SorP!$B$1:$B$6261,0)),"",INDIRECT("'SorP'!$A$"&amp;MATCH($S172&amp;$J172,SorP!C:C,0))))</f>
        <v>SE-AC</v>
      </c>
      <c r="U172" s="185"/>
      <c r="V172" s="209">
        <f>IF(C172="",NA(),IF(OR(C172="Smelter not listed",C172="Smelter not yet identified"),MATCH($B172&amp;$D172,'Smelter Look-up'!$J:$J,0),MATCH($B172&amp;$C172,'Smelter Look-up'!$J:$J,0)))</f>
        <v>52</v>
      </c>
      <c r="X172" s="210">
        <f t="shared" si="24"/>
        <v>0</v>
      </c>
      <c r="AB172" s="211" t="str">
        <f t="shared" si="25"/>
        <v>GoldBoliden Ronnskar</v>
      </c>
    </row>
    <row r="173" spans="1:28" s="210" customFormat="1" ht="25.5">
      <c r="A173" s="165" t="s">
        <v>1715</v>
      </c>
      <c r="B173" s="166" t="s">
        <v>1088</v>
      </c>
      <c r="C173" s="170" t="s">
        <v>1714</v>
      </c>
      <c r="D173" s="213" t="s">
        <v>1714</v>
      </c>
      <c r="E173" s="166" t="s">
        <v>1058</v>
      </c>
      <c r="F173" s="166" t="s">
        <v>1715</v>
      </c>
      <c r="G173" s="166" t="s">
        <v>12764</v>
      </c>
      <c r="H173" s="167">
        <v>0</v>
      </c>
      <c r="I173" s="168" t="s">
        <v>2336</v>
      </c>
      <c r="J173" s="168" t="s">
        <v>13126</v>
      </c>
      <c r="K173" s="207"/>
      <c r="L173" s="207"/>
      <c r="M173" s="207"/>
      <c r="N173" s="207"/>
      <c r="O173" s="207"/>
      <c r="P173" s="169"/>
      <c r="Q173" s="208"/>
      <c r="R173" s="166" t="str">
        <f ca="1">IF(ISERROR($V173),"",OFFSET('Smelter Look-up'!$C$4,$V173-4,0)&amp;"")</f>
        <v>Gejiu Yunxin Nonferrous Electrolysis Co., Ltd.</v>
      </c>
      <c r="S173" s="165" t="str">
        <f t="shared" ca="1" si="23"/>
        <v>CN</v>
      </c>
      <c r="T173" s="165" t="str">
        <f ca="1">IF(B173="","",IF(ISERROR(MATCH($J173,SorP!$B$1:$B$6261,0)),"",INDIRECT("'SorP'!$A$"&amp;MATCH($S173&amp;$J173,SorP!C:C,0))))</f>
        <v>CN-YN</v>
      </c>
      <c r="U173" s="185"/>
      <c r="V173" s="209">
        <f>IF(C173="",NA(),IF(OR(C173="Smelter not listed",C173="Smelter not yet identified"),MATCH($B173&amp;$D173,'Smelter Look-up'!$J:$J,0),MATCH($B173&amp;$C173,'Smelter Look-up'!$J:$J,0)))</f>
        <v>469</v>
      </c>
      <c r="X173" s="210">
        <f t="shared" si="24"/>
        <v>0</v>
      </c>
      <c r="AB173" s="211" t="str">
        <f t="shared" si="25"/>
        <v>TinGejiu Yunxin Nonferrous Electrolysis Co., Ltd.</v>
      </c>
    </row>
    <row r="174" spans="1:28" s="210" customFormat="1" ht="20.25">
      <c r="A174" s="165" t="s">
        <v>744</v>
      </c>
      <c r="B174" s="166" t="s">
        <v>1088</v>
      </c>
      <c r="C174" s="170" t="s">
        <v>992</v>
      </c>
      <c r="D174" s="213" t="s">
        <v>992</v>
      </c>
      <c r="E174" s="166" t="s">
        <v>840</v>
      </c>
      <c r="F174" s="166" t="s">
        <v>744</v>
      </c>
      <c r="G174" s="166" t="s">
        <v>12764</v>
      </c>
      <c r="H174" s="167">
        <v>0</v>
      </c>
      <c r="I174" s="168" t="s">
        <v>1702</v>
      </c>
      <c r="J174" s="168" t="s">
        <v>8699</v>
      </c>
      <c r="K174" s="207"/>
      <c r="L174" s="207"/>
      <c r="M174" s="207"/>
      <c r="N174" s="207"/>
      <c r="O174" s="207"/>
      <c r="P174" s="169"/>
      <c r="Q174" s="208"/>
      <c r="R174" s="166" t="str">
        <f ca="1">IF(ISERROR($V174),"",OFFSET('Smelter Look-up'!$C$4,$V174-4,0)&amp;"")</f>
        <v>Minsur</v>
      </c>
      <c r="S174" s="165" t="str">
        <f t="shared" ca="1" si="23"/>
        <v>PE</v>
      </c>
      <c r="T174" s="165" t="str">
        <f ca="1">IF(B174="","",IF(ISERROR(MATCH($J174,SorP!$B$1:$B$6261,0)),"",INDIRECT("'SorP'!$A$"&amp;MATCH($S174&amp;$J174,SorP!C:C,0))))</f>
        <v>PE-ICA</v>
      </c>
      <c r="U174" s="185"/>
      <c r="V174" s="209">
        <f>IF(C174="",NA(),IF(OR(C174="Smelter not listed",C174="Smelter not yet identified"),MATCH($B174&amp;$D174,'Smelter Look-up'!$J:$J,0),MATCH($B174&amp;$C174,'Smelter Look-up'!$J:$J,0)))</f>
        <v>503</v>
      </c>
      <c r="X174" s="210">
        <f t="shared" si="24"/>
        <v>0</v>
      </c>
      <c r="AB174" s="211" t="str">
        <f t="shared" si="25"/>
        <v>TinMinsur</v>
      </c>
    </row>
    <row r="175" spans="1:28" s="210" customFormat="1" ht="25.5">
      <c r="A175" s="165" t="s">
        <v>1356</v>
      </c>
      <c r="B175" s="166" t="s">
        <v>1088</v>
      </c>
      <c r="C175" s="170" t="s">
        <v>1355</v>
      </c>
      <c r="D175" s="213" t="s">
        <v>1355</v>
      </c>
      <c r="E175" s="166" t="s">
        <v>1063</v>
      </c>
      <c r="F175" s="166" t="s">
        <v>1356</v>
      </c>
      <c r="G175" s="166" t="s">
        <v>12764</v>
      </c>
      <c r="H175" s="167">
        <v>0</v>
      </c>
      <c r="I175" s="168" t="s">
        <v>1686</v>
      </c>
      <c r="J175" s="168" t="s">
        <v>12398</v>
      </c>
      <c r="K175" s="207"/>
      <c r="L175" s="207"/>
      <c r="M175" s="207"/>
      <c r="N175" s="207"/>
      <c r="O175" s="207"/>
      <c r="P175" s="169"/>
      <c r="Q175" s="208"/>
      <c r="R175" s="166" t="str">
        <f ca="1">IF(ISERROR($V175),"",OFFSET('Smelter Look-up'!$C$4,$V175-4,0)&amp;"")</f>
        <v>PT ATD Makmur Mandiri Jaya</v>
      </c>
      <c r="S175" s="165" t="str">
        <f t="shared" ca="1" si="23"/>
        <v>ID</v>
      </c>
      <c r="T175" s="165" t="str">
        <f ca="1">IF(B175="","",IF(ISERROR(MATCH($J175,SorP!$B$1:$B$6261,0)),"",INDIRECT("'SorP'!$A$"&amp;MATCH($S175&amp;$J175,SorP!C:C,0))))</f>
        <v>ID-BB</v>
      </c>
      <c r="U175" s="185"/>
      <c r="V175" s="209">
        <f>IF(C175="",NA(),IF(OR(C175="Smelter not listed",C175="Smelter not yet identified"),MATCH($B175&amp;$D175,'Smelter Look-up'!$J:$J,0),MATCH($B175&amp;$C175,'Smelter Look-up'!$J:$J,0)))</f>
        <v>520</v>
      </c>
      <c r="X175" s="210">
        <f t="shared" si="24"/>
        <v>0</v>
      </c>
      <c r="AB175" s="211" t="str">
        <f t="shared" si="25"/>
        <v>TinPT ATD Makmur Mandiri Jaya</v>
      </c>
    </row>
    <row r="176" spans="1:28" s="210" customFormat="1" ht="20.25">
      <c r="A176" s="165" t="s">
        <v>1730</v>
      </c>
      <c r="B176" s="166" t="s">
        <v>1088</v>
      </c>
      <c r="C176" s="170" t="s">
        <v>14899</v>
      </c>
      <c r="D176" s="213" t="s">
        <v>14899</v>
      </c>
      <c r="E176" s="166" t="s">
        <v>1060</v>
      </c>
      <c r="F176" s="166" t="s">
        <v>1730</v>
      </c>
      <c r="G176" s="166" t="s">
        <v>12764</v>
      </c>
      <c r="H176" s="167">
        <v>0</v>
      </c>
      <c r="I176" s="168" t="s">
        <v>1731</v>
      </c>
      <c r="J176" s="168" t="s">
        <v>11963</v>
      </c>
      <c r="K176" s="207"/>
      <c r="L176" s="207"/>
      <c r="M176" s="207"/>
      <c r="N176" s="207"/>
      <c r="O176" s="207"/>
      <c r="P176" s="169"/>
      <c r="Q176" s="208"/>
      <c r="R176" s="166" t="str">
        <f ca="1">IF(ISERROR($V176),"",OFFSET('Smelter Look-up'!$C$4,$V176-4,0)&amp;"")</f>
        <v>Aurubis Berango</v>
      </c>
      <c r="S176" s="165" t="str">
        <f t="shared" ca="1" si="23"/>
        <v>ES</v>
      </c>
      <c r="T176" s="165" t="str">
        <f ca="1">IF(B176="","",IF(ISERROR(MATCH($J176,SorP!$B$1:$B$6261,0)),"",INDIRECT("'SorP'!$A$"&amp;MATCH($S176&amp;$J176,SorP!C:C,0))))</f>
        <v>ES-BI</v>
      </c>
      <c r="U176" s="185"/>
      <c r="V176" s="209">
        <f>IF(C176="",NA(),IF(OR(C176="Smelter not listed",C176="Smelter not yet identified"),MATCH($B176&amp;$D176,'Smelter Look-up'!$J:$J,0),MATCH($B176&amp;$C176,'Smelter Look-up'!$J:$J,0)))</f>
        <v>425</v>
      </c>
      <c r="X176" s="210">
        <f t="shared" si="24"/>
        <v>0</v>
      </c>
      <c r="AB176" s="211" t="str">
        <f t="shared" si="25"/>
        <v>TinAurubis Berango</v>
      </c>
    </row>
    <row r="177" spans="1:28" s="210" customFormat="1" ht="25.5">
      <c r="A177" s="165" t="s">
        <v>729</v>
      </c>
      <c r="B177" s="166" t="s">
        <v>1089</v>
      </c>
      <c r="C177" s="170" t="s">
        <v>988</v>
      </c>
      <c r="D177" s="213" t="s">
        <v>988</v>
      </c>
      <c r="E177" s="166" t="s">
        <v>1058</v>
      </c>
      <c r="F177" s="166" t="s">
        <v>729</v>
      </c>
      <c r="G177" s="166" t="s">
        <v>12764</v>
      </c>
      <c r="H177" s="167">
        <v>0</v>
      </c>
      <c r="I177" s="168" t="s">
        <v>1653</v>
      </c>
      <c r="J177" s="168" t="s">
        <v>13103</v>
      </c>
      <c r="K177" s="207"/>
      <c r="L177" s="207"/>
      <c r="M177" s="207"/>
      <c r="N177" s="207"/>
      <c r="O177" s="207"/>
      <c r="P177" s="169"/>
      <c r="Q177" s="208"/>
      <c r="R177" s="166" t="str">
        <f ca="1">IF(ISERROR($V177),"",OFFSET('Smelter Look-up'!$C$4,$V177-4,0)&amp;"")</f>
        <v>Ningxia Orient Tantalum Industry Co., Ltd.</v>
      </c>
      <c r="S177" s="165" t="str">
        <f t="shared" ca="1" si="23"/>
        <v>CN</v>
      </c>
      <c r="T177" s="165" t="str">
        <f ca="1">IF(B177="","",IF(ISERROR(MATCH($J177,SorP!$B$1:$B$6261,0)),"",INDIRECT("'SorP'!$A$"&amp;MATCH($S177&amp;$J177,SorP!C:C,0))))</f>
        <v/>
      </c>
      <c r="U177" s="185"/>
      <c r="V177" s="209">
        <f>IF(C177="",NA(),IF(OR(C177="Smelter not listed",C177="Smelter not yet identified"),MATCH($B177&amp;$D177,'Smelter Look-up'!$J:$J,0),MATCH($B177&amp;$C177,'Smelter Look-up'!$J:$J,0)))</f>
        <v>390</v>
      </c>
      <c r="X177" s="210">
        <f t="shared" si="24"/>
        <v>0</v>
      </c>
      <c r="AB177" s="211" t="str">
        <f t="shared" si="25"/>
        <v>TantalumNingxia Orient Tantalum Industry Co., Ltd.</v>
      </c>
    </row>
    <row r="178" spans="1:28" s="210" customFormat="1" ht="25.5">
      <c r="A178" s="165" t="s">
        <v>2419</v>
      </c>
      <c r="B178" s="166" t="s">
        <v>1088</v>
      </c>
      <c r="C178" s="170" t="s">
        <v>2418</v>
      </c>
      <c r="D178" s="213" t="s">
        <v>2418</v>
      </c>
      <c r="E178" s="166" t="s">
        <v>1058</v>
      </c>
      <c r="F178" s="166" t="s">
        <v>2419</v>
      </c>
      <c r="G178" s="166" t="s">
        <v>12764</v>
      </c>
      <c r="H178" s="167">
        <v>0</v>
      </c>
      <c r="I178" s="168" t="s">
        <v>1737</v>
      </c>
      <c r="J178" s="168" t="s">
        <v>13122</v>
      </c>
      <c r="K178" s="207"/>
      <c r="L178" s="207"/>
      <c r="M178" s="207"/>
      <c r="N178" s="207"/>
      <c r="O178" s="207"/>
      <c r="P178" s="169"/>
      <c r="Q178" s="208"/>
      <c r="R178" s="166" t="str">
        <f ca="1">IF(ISERROR($V178),"",OFFSET('Smelter Look-up'!$C$4,$V178-4,0)&amp;"")</f>
        <v>Guangdong Hanhe Non-Ferrous Metal Co., Ltd.</v>
      </c>
      <c r="S178" s="165" t="str">
        <f t="shared" ca="1" si="23"/>
        <v>CN</v>
      </c>
      <c r="T178" s="165" t="str">
        <f ca="1">IF(B178="","",IF(ISERROR(MATCH($J178,SorP!$B$1:$B$6261,0)),"",INDIRECT("'SorP'!$A$"&amp;MATCH($S178&amp;$J178,SorP!C:C,0))))</f>
        <v>CN-GD</v>
      </c>
      <c r="U178" s="185"/>
      <c r="V178" s="209">
        <f>IF(C178="",NA(),IF(OR(C178="Smelter not listed",C178="Smelter not yet identified"),MATCH($B178&amp;$D178,'Smelter Look-up'!$J:$J,0),MATCH($B178&amp;$C178,'Smelter Look-up'!$J:$J,0)))</f>
        <v>475</v>
      </c>
      <c r="X178" s="210">
        <f t="shared" si="24"/>
        <v>0</v>
      </c>
      <c r="AB178" s="211" t="str">
        <f t="shared" si="25"/>
        <v>TinGuangdong Hanhe Non-Ferrous Metal Co., Ltd.</v>
      </c>
    </row>
    <row r="179" spans="1:28" s="210" customFormat="1" ht="25.5">
      <c r="A179" s="165" t="s">
        <v>669</v>
      </c>
      <c r="B179" s="166" t="s">
        <v>1087</v>
      </c>
      <c r="C179" s="170" t="s">
        <v>668</v>
      </c>
      <c r="D179" s="213" t="s">
        <v>668</v>
      </c>
      <c r="E179" s="166" t="s">
        <v>2323</v>
      </c>
      <c r="F179" s="166" t="s">
        <v>669</v>
      </c>
      <c r="G179" s="166" t="s">
        <v>12764</v>
      </c>
      <c r="H179" s="167">
        <v>0</v>
      </c>
      <c r="I179" s="168" t="s">
        <v>15932</v>
      </c>
      <c r="J179" s="168" t="s">
        <v>1546</v>
      </c>
      <c r="K179" s="207"/>
      <c r="L179" s="207"/>
      <c r="M179" s="207"/>
      <c r="N179" s="207"/>
      <c r="O179" s="207"/>
      <c r="P179" s="169"/>
      <c r="Q179" s="208"/>
      <c r="R179" s="166" t="str">
        <f ca="1">IF(ISERROR($V179),"",OFFSET('Smelter Look-up'!$C$4,$V179-4,0)&amp;"")</f>
        <v>Kennecott Utah Copper LLC</v>
      </c>
      <c r="S179" s="165" t="str">
        <f t="shared" ca="1" si="23"/>
        <v>US</v>
      </c>
      <c r="T179" s="165" t="str">
        <f ca="1">IF(B179="","",IF(ISERROR(MATCH($J179,SorP!$B$1:$B$6261,0)),"",INDIRECT("'SorP'!$A$"&amp;MATCH($S179&amp;$J179,SorP!C:C,0))))</f>
        <v>US-UT</v>
      </c>
      <c r="U179" s="185"/>
      <c r="V179" s="209">
        <f>IF(C179="",NA(),IF(OR(C179="Smelter not listed",C179="Smelter not yet identified"),MATCH($B179&amp;$D179,'Smelter Look-up'!$J:$J,0),MATCH($B179&amp;$C179,'Smelter Look-up'!$J:$J,0)))</f>
        <v>157</v>
      </c>
      <c r="X179" s="210">
        <f t="shared" si="24"/>
        <v>0</v>
      </c>
      <c r="AB179" s="211" t="str">
        <f t="shared" si="25"/>
        <v>GoldKennecott Utah Copper LLC</v>
      </c>
    </row>
    <row r="180" spans="1:28" s="210" customFormat="1" ht="25.5">
      <c r="A180" s="165" t="s">
        <v>14877</v>
      </c>
      <c r="B180" s="166" t="s">
        <v>1090</v>
      </c>
      <c r="C180" s="170" t="s">
        <v>14876</v>
      </c>
      <c r="D180" s="213" t="s">
        <v>14876</v>
      </c>
      <c r="E180" s="166" t="s">
        <v>1058</v>
      </c>
      <c r="F180" s="166" t="s">
        <v>14877</v>
      </c>
      <c r="G180" s="166">
        <v>0</v>
      </c>
      <c r="H180" s="167">
        <v>0</v>
      </c>
      <c r="I180" s="168" t="s">
        <v>14878</v>
      </c>
      <c r="J180" s="168" t="s">
        <v>13117</v>
      </c>
      <c r="K180" s="207"/>
      <c r="L180" s="207"/>
      <c r="M180" s="207"/>
      <c r="N180" s="207"/>
      <c r="O180" s="207"/>
      <c r="P180" s="169"/>
      <c r="Q180" s="208"/>
      <c r="R180" s="166" t="str">
        <f ca="1">IF(ISERROR($V180),"",OFFSET('Smelter Look-up'!$C$4,$V180-4,0)&amp;"")</f>
        <v>YUDU ANSHENG TUNGSTEN CO., LTD.</v>
      </c>
      <c r="S180" s="165" t="str">
        <f t="shared" ca="1" si="23"/>
        <v>CN</v>
      </c>
      <c r="T180" s="165" t="str">
        <f ca="1">IF(B180="","",IF(ISERROR(MATCH($J180,SorP!$B$1:$B$6261,0)),"",INDIRECT("'SorP'!$A$"&amp;MATCH($S180&amp;$J180,SorP!C:C,0))))</f>
        <v>CN-JX</v>
      </c>
      <c r="U180" s="185"/>
      <c r="V180" s="209">
        <f>IF(C180="",NA(),IF(OR(C180="Smelter not listed",C180="Smelter not yet identified"),MATCH($B180&amp;$D180,'Smelter Look-up'!$J:$J,0),MATCH($B180&amp;$C180,'Smelter Look-up'!$J:$J,0)))</f>
        <v>651</v>
      </c>
      <c r="X180" s="210">
        <f t="shared" si="24"/>
        <v>0</v>
      </c>
      <c r="AB180" s="211" t="str">
        <f t="shared" si="25"/>
        <v>TungstenYUDU ANSHENG TUNGSTEN CO., LTD.</v>
      </c>
    </row>
    <row r="181" spans="1:28" s="210" customFormat="1" ht="25.5">
      <c r="A181" s="165" t="s">
        <v>1345</v>
      </c>
      <c r="B181" s="166" t="s">
        <v>1087</v>
      </c>
      <c r="C181" s="170" t="s">
        <v>2068</v>
      </c>
      <c r="D181" s="213" t="s">
        <v>2068</v>
      </c>
      <c r="E181" s="166" t="s">
        <v>1058</v>
      </c>
      <c r="F181" s="166" t="s">
        <v>1345</v>
      </c>
      <c r="G181" s="166" t="s">
        <v>12764</v>
      </c>
      <c r="H181" s="167">
        <v>0</v>
      </c>
      <c r="I181" s="168" t="s">
        <v>1598</v>
      </c>
      <c r="J181" s="168" t="s">
        <v>13124</v>
      </c>
      <c r="K181" s="207"/>
      <c r="L181" s="207"/>
      <c r="M181" s="207"/>
      <c r="N181" s="207"/>
      <c r="O181" s="207"/>
      <c r="P181" s="169"/>
      <c r="Q181" s="208"/>
      <c r="R181" s="166" t="str">
        <f ca="1">IF(ISERROR($V181),"",OFFSET('Smelter Look-up'!$C$4,$V181-4,0)&amp;"")</f>
        <v>Sichuan Tianze Precious Metals Co., Ltd.</v>
      </c>
      <c r="S181" s="165" t="str">
        <f t="shared" ca="1" si="23"/>
        <v>CN</v>
      </c>
      <c r="T181" s="165" t="str">
        <f ca="1">IF(B181="","",IF(ISERROR(MATCH($J181,SorP!$B$1:$B$6261,0)),"",INDIRECT("'SorP'!$A$"&amp;MATCH($S181&amp;$J181,SorP!C:C,0))))</f>
        <v>CN-SC</v>
      </c>
      <c r="U181" s="185"/>
      <c r="V181" s="209">
        <f>IF(C181="",NA(),IF(OR(C181="Smelter not listed",C181="Smelter not yet identified"),MATCH($B181&amp;$D181,'Smelter Look-up'!$J:$J,0),MATCH($B181&amp;$C181,'Smelter Look-up'!$J:$J,0)))</f>
        <v>277</v>
      </c>
      <c r="X181" s="210">
        <f t="shared" si="24"/>
        <v>0</v>
      </c>
      <c r="AB181" s="211" t="str">
        <f t="shared" si="25"/>
        <v>GoldSichuan Tianze Precious Metals Co., Ltd.</v>
      </c>
    </row>
    <row r="182" spans="1:28" s="210" customFormat="1" ht="25.5">
      <c r="A182" s="165" t="s">
        <v>134</v>
      </c>
      <c r="B182" s="166" t="s">
        <v>1090</v>
      </c>
      <c r="C182" s="170" t="s">
        <v>143</v>
      </c>
      <c r="D182" s="213" t="s">
        <v>143</v>
      </c>
      <c r="E182" s="166" t="s">
        <v>1058</v>
      </c>
      <c r="F182" s="166" t="s">
        <v>134</v>
      </c>
      <c r="G182" s="166" t="s">
        <v>12764</v>
      </c>
      <c r="H182" s="167">
        <v>0</v>
      </c>
      <c r="I182" s="168" t="s">
        <v>1692</v>
      </c>
      <c r="J182" s="168" t="s">
        <v>13117</v>
      </c>
      <c r="K182" s="207"/>
      <c r="L182" s="207"/>
      <c r="M182" s="207"/>
      <c r="N182" s="207"/>
      <c r="O182" s="207"/>
      <c r="P182" s="169"/>
      <c r="Q182" s="208"/>
      <c r="R182" s="166" t="str">
        <f ca="1">IF(ISERROR($V182),"",OFFSET('Smelter Look-up'!$C$4,$V182-4,0)&amp;"")</f>
        <v>Jiangxi Xinsheng Tungsten Industry Co., Ltd.</v>
      </c>
      <c r="S182" s="165" t="str">
        <f t="shared" ca="1" si="23"/>
        <v>CN</v>
      </c>
      <c r="T182" s="165" t="str">
        <f ca="1">IF(B182="","",IF(ISERROR(MATCH($J182,SorP!$B$1:$B$6261,0)),"",INDIRECT("'SorP'!$A$"&amp;MATCH($S182&amp;$J182,SorP!C:C,0))))</f>
        <v>CN-JX</v>
      </c>
      <c r="U182" s="185"/>
      <c r="V182" s="209">
        <f>IF(C182="",NA(),IF(OR(C182="Smelter not listed",C182="Smelter not yet identified"),MATCH($B182&amp;$D182,'Smelter Look-up'!$J:$J,0),MATCH($B182&amp;$C182,'Smelter Look-up'!$J:$J,0)))</f>
        <v>612</v>
      </c>
      <c r="X182" s="210">
        <f t="shared" si="24"/>
        <v>0</v>
      </c>
      <c r="AB182" s="211" t="str">
        <f t="shared" si="25"/>
        <v>TungstenJiangxi Xinsheng Tungsten Industry Co., Ltd.</v>
      </c>
    </row>
    <row r="183" spans="1:28" s="210" customFormat="1" ht="20.25">
      <c r="A183" s="165" t="s">
        <v>1728</v>
      </c>
      <c r="B183" s="166" t="s">
        <v>1088</v>
      </c>
      <c r="C183" s="170" t="s">
        <v>14898</v>
      </c>
      <c r="D183" s="213" t="s">
        <v>14898</v>
      </c>
      <c r="E183" s="166" t="s">
        <v>1053</v>
      </c>
      <c r="F183" s="166" t="s">
        <v>1728</v>
      </c>
      <c r="G183" s="166" t="s">
        <v>12764</v>
      </c>
      <c r="H183" s="167">
        <v>0</v>
      </c>
      <c r="I183" s="168" t="s">
        <v>1729</v>
      </c>
      <c r="J183" s="168" t="s">
        <v>3031</v>
      </c>
      <c r="K183" s="207"/>
      <c r="L183" s="207"/>
      <c r="M183" s="207"/>
      <c r="N183" s="207"/>
      <c r="O183" s="207"/>
      <c r="P183" s="169"/>
      <c r="Q183" s="208"/>
      <c r="R183" s="166" t="str">
        <f ca="1">IF(ISERROR($V183),"",OFFSET('Smelter Look-up'!$C$4,$V183-4,0)&amp;"")</f>
        <v>Aurubis Beerse</v>
      </c>
      <c r="S183" s="165" t="str">
        <f t="shared" ca="1" si="23"/>
        <v>BE</v>
      </c>
      <c r="T183" s="165" t="str">
        <f ca="1">IF(B183="","",IF(ISERROR(MATCH($J183,SorP!$B$1:$B$6261,0)),"",INDIRECT("'SorP'!$A$"&amp;MATCH($S183&amp;$J183,SorP!C:C,0))))</f>
        <v>BE-VAN</v>
      </c>
      <c r="U183" s="185"/>
      <c r="V183" s="209">
        <f>IF(C183="",NA(),IF(OR(C183="Smelter not listed",C183="Smelter not yet identified"),MATCH($B183&amp;$D183,'Smelter Look-up'!$J:$J,0),MATCH($B183&amp;$C183,'Smelter Look-up'!$J:$J,0)))</f>
        <v>423</v>
      </c>
      <c r="X183" s="210">
        <f t="shared" si="24"/>
        <v>0</v>
      </c>
      <c r="AB183" s="211" t="str">
        <f t="shared" si="25"/>
        <v>TinAurubis Beerse</v>
      </c>
    </row>
    <row r="184" spans="1:28" s="210" customFormat="1" ht="20.25">
      <c r="A184" s="165" t="s">
        <v>641</v>
      </c>
      <c r="B184" s="166" t="s">
        <v>1087</v>
      </c>
      <c r="C184" s="170" t="s">
        <v>640</v>
      </c>
      <c r="D184" s="213" t="s">
        <v>640</v>
      </c>
      <c r="E184" s="166" t="s">
        <v>1059</v>
      </c>
      <c r="F184" s="166" t="s">
        <v>641</v>
      </c>
      <c r="G184" s="166" t="s">
        <v>12764</v>
      </c>
      <c r="H184" s="167">
        <v>0</v>
      </c>
      <c r="I184" s="168" t="s">
        <v>1498</v>
      </c>
      <c r="J184" s="168" t="s">
        <v>1499</v>
      </c>
      <c r="K184" s="207"/>
      <c r="L184" s="207"/>
      <c r="M184" s="207"/>
      <c r="N184" s="207"/>
      <c r="O184" s="207"/>
      <c r="P184" s="169"/>
      <c r="Q184" s="208"/>
      <c r="R184" s="166" t="str">
        <f ca="1">IF(ISERROR($V184),"",OFFSET('Smelter Look-up'!$C$4,$V184-4,0)&amp;"")</f>
        <v>C. Hafner GmbH + Co. KG</v>
      </c>
      <c r="S184" s="165" t="str">
        <f t="shared" ca="1" si="23"/>
        <v>DE</v>
      </c>
      <c r="T184" s="165" t="str">
        <f ca="1">IF(B184="","",IF(ISERROR(MATCH($J184,SorP!$B$1:$B$6261,0)),"",INDIRECT("'SorP'!$A$"&amp;MATCH($S184&amp;$J184,SorP!C:C,0))))</f>
        <v>DE-BW</v>
      </c>
      <c r="U184" s="185"/>
      <c r="V184" s="209">
        <f>IF(C184="",NA(),IF(OR(C184="Smelter not listed",C184="Smelter not yet identified"),MATCH($B184&amp;$D184,'Smelter Look-up'!$J:$J,0),MATCH($B184&amp;$C184,'Smelter Look-up'!$J:$J,0)))</f>
        <v>54</v>
      </c>
      <c r="X184" s="210">
        <f t="shared" si="24"/>
        <v>0</v>
      </c>
      <c r="AB184" s="211" t="str">
        <f t="shared" si="25"/>
        <v>GoldC. Hafner GmbH + Co. KG</v>
      </c>
    </row>
    <row r="185" spans="1:28" s="210" customFormat="1" ht="25.5">
      <c r="A185" s="165" t="s">
        <v>1632</v>
      </c>
      <c r="B185" s="166" t="s">
        <v>1087</v>
      </c>
      <c r="C185" s="170" t="s">
        <v>1631</v>
      </c>
      <c r="D185" s="213" t="s">
        <v>1631</v>
      </c>
      <c r="E185" s="166" t="s">
        <v>1050</v>
      </c>
      <c r="F185" s="166" t="s">
        <v>1632</v>
      </c>
      <c r="G185" s="166" t="s">
        <v>12764</v>
      </c>
      <c r="H185" s="167">
        <v>0</v>
      </c>
      <c r="I185" s="168" t="s">
        <v>1633</v>
      </c>
      <c r="J185" s="168" t="s">
        <v>2461</v>
      </c>
      <c r="K185" s="207"/>
      <c r="L185" s="207"/>
      <c r="M185" s="207"/>
      <c r="N185" s="207"/>
      <c r="O185" s="207"/>
      <c r="P185" s="169"/>
      <c r="Q185" s="208"/>
      <c r="R185" s="166" t="str">
        <f ca="1">IF(ISERROR($V185),"",OFFSET('Smelter Look-up'!$C$4,$V185-4,0)&amp;"")</f>
        <v>Al Etihad Gold Refinery DMCC</v>
      </c>
      <c r="S185" s="165" t="str">
        <f t="shared" ca="1" si="23"/>
        <v>AE</v>
      </c>
      <c r="T185" s="165" t="str">
        <f ca="1">IF(B185="","",IF(ISERROR(MATCH($J185,SorP!$B$1:$B$6261,0)),"",INDIRECT("'SorP'!$A$"&amp;MATCH($S185&amp;$J185,SorP!C:C,0))))</f>
        <v>AE-DU</v>
      </c>
      <c r="U185" s="185"/>
      <c r="V185" s="209">
        <f>IF(C185="",NA(),IF(OR(C185="Smelter not listed",C185="Smelter not yet identified"),MATCH($B185&amp;$D185,'Smelter Look-up'!$J:$J,0),MATCH($B185&amp;$C185,'Smelter Look-up'!$J:$J,0)))</f>
        <v>18</v>
      </c>
      <c r="X185" s="210">
        <f t="shared" si="24"/>
        <v>0</v>
      </c>
      <c r="AB185" s="211" t="str">
        <f t="shared" si="25"/>
        <v>GoldAl Etihad Gold Refinery DMCC</v>
      </c>
    </row>
    <row r="186" spans="1:28" s="210" customFormat="1" ht="25.5">
      <c r="A186" s="165" t="s">
        <v>702</v>
      </c>
      <c r="B186" s="166" t="s">
        <v>1087</v>
      </c>
      <c r="C186" s="170" t="s">
        <v>875</v>
      </c>
      <c r="D186" s="213" t="s">
        <v>875</v>
      </c>
      <c r="E186" s="166" t="s">
        <v>2322</v>
      </c>
      <c r="F186" s="166" t="s">
        <v>702</v>
      </c>
      <c r="G186" s="166" t="s">
        <v>12764</v>
      </c>
      <c r="H186" s="167">
        <v>0</v>
      </c>
      <c r="I186" s="168" t="s">
        <v>1600</v>
      </c>
      <c r="J186" s="168" t="s">
        <v>11071</v>
      </c>
      <c r="K186" s="207"/>
      <c r="L186" s="207"/>
      <c r="M186" s="207"/>
      <c r="N186" s="207"/>
      <c r="O186" s="207"/>
      <c r="P186" s="169"/>
      <c r="Q186" s="208"/>
      <c r="R186" s="166" t="str">
        <f ca="1">IF(ISERROR($V186),"",OFFSET('Smelter Look-up'!$C$4,$V186-4,0)&amp;"")</f>
        <v>Solar Applied Materials Technology Corp.</v>
      </c>
      <c r="S186" s="165" t="str">
        <f t="shared" ca="1" si="23"/>
        <v>TW</v>
      </c>
      <c r="T186" s="165" t="str">
        <f ca="1">IF(B186="","",IF(ISERROR(MATCH($J186,SorP!$B$1:$B$6261,0)),"",INDIRECT("'SorP'!$A$"&amp;MATCH($S186&amp;$J186,SorP!C:C,0))))</f>
        <v>TW-TNN</v>
      </c>
      <c r="U186" s="185"/>
      <c r="V186" s="209">
        <f>IF(C186="",NA(),IF(OR(C186="Smelter not listed",C186="Smelter not yet identified"),MATCH($B186&amp;$D186,'Smelter Look-up'!$J:$J,0),MATCH($B186&amp;$C186,'Smelter Look-up'!$J:$J,0)))</f>
        <v>282</v>
      </c>
      <c r="X186" s="210">
        <f t="shared" si="24"/>
        <v>0</v>
      </c>
      <c r="AB186" s="211" t="str">
        <f t="shared" si="25"/>
        <v>GoldSolar Applied Materials Technology Corp.</v>
      </c>
    </row>
    <row r="187" spans="1:28" s="210" customFormat="1" ht="25.5">
      <c r="A187" s="165" t="s">
        <v>381</v>
      </c>
      <c r="B187" s="166" t="s">
        <v>1089</v>
      </c>
      <c r="C187" s="170" t="s">
        <v>1</v>
      </c>
      <c r="D187" s="213" t="s">
        <v>1</v>
      </c>
      <c r="E187" s="166" t="s">
        <v>1058</v>
      </c>
      <c r="F187" s="166" t="s">
        <v>381</v>
      </c>
      <c r="G187" s="166" t="s">
        <v>12764</v>
      </c>
      <c r="H187" s="167">
        <v>0</v>
      </c>
      <c r="I187" s="168" t="s">
        <v>1663</v>
      </c>
      <c r="J187" s="168" t="s">
        <v>13121</v>
      </c>
      <c r="K187" s="207"/>
      <c r="L187" s="207"/>
      <c r="M187" s="207"/>
      <c r="N187" s="207"/>
      <c r="O187" s="207"/>
      <c r="P187" s="169"/>
      <c r="Q187" s="208"/>
      <c r="R187" s="166" t="str">
        <f ca="1">IF(ISERROR($V187),"",OFFSET('Smelter Look-up'!$C$4,$V187-4,0)&amp;"")</f>
        <v>Hengyang King Xing Lifeng New Materials Co., Ltd.</v>
      </c>
      <c r="S187" s="165" t="str">
        <f t="shared" ca="1" si="23"/>
        <v>CN</v>
      </c>
      <c r="T187" s="165" t="str">
        <f ca="1">IF(B187="","",IF(ISERROR(MATCH($J187,SorP!$B$1:$B$6261,0)),"",INDIRECT("'SorP'!$A$"&amp;MATCH($S187&amp;$J187,SorP!C:C,0))))</f>
        <v>CN-HN</v>
      </c>
      <c r="U187" s="185"/>
      <c r="V187" s="209">
        <f>IF(C187="",NA(),IF(OR(C187="Smelter not listed",C187="Smelter not yet identified"),MATCH($B187&amp;$D187,'Smelter Look-up'!$J:$J,0),MATCH($B187&amp;$C187,'Smelter Look-up'!$J:$J,0)))</f>
        <v>367</v>
      </c>
      <c r="X187" s="210">
        <f t="shared" si="24"/>
        <v>0</v>
      </c>
      <c r="AB187" s="211" t="str">
        <f t="shared" si="25"/>
        <v>TantalumHengyang King Xing Lifeng New Materials Co., Ltd.</v>
      </c>
    </row>
    <row r="188" spans="1:28" s="210" customFormat="1" ht="20.25">
      <c r="A188" s="165" t="s">
        <v>1362</v>
      </c>
      <c r="B188" s="166" t="s">
        <v>1088</v>
      </c>
      <c r="C188" s="170" t="s">
        <v>866</v>
      </c>
      <c r="D188" s="213" t="s">
        <v>866</v>
      </c>
      <c r="E188" s="166" t="s">
        <v>1066</v>
      </c>
      <c r="F188" s="166" t="s">
        <v>1362</v>
      </c>
      <c r="G188" s="166" t="s">
        <v>12764</v>
      </c>
      <c r="H188" s="167">
        <v>0</v>
      </c>
      <c r="I188" s="168" t="s">
        <v>1526</v>
      </c>
      <c r="J188" s="168" t="s">
        <v>1527</v>
      </c>
      <c r="K188" s="207"/>
      <c r="L188" s="207"/>
      <c r="M188" s="207"/>
      <c r="N188" s="207"/>
      <c r="O188" s="207"/>
      <c r="P188" s="169"/>
      <c r="Q188" s="208"/>
      <c r="R188" s="166" t="str">
        <f ca="1">IF(ISERROR($V188),"",OFFSET('Smelter Look-up'!$C$4,$V188-4,0)&amp;"")</f>
        <v>Dowa</v>
      </c>
      <c r="S188" s="165" t="str">
        <f t="shared" ca="1" si="23"/>
        <v>JP</v>
      </c>
      <c r="T188" s="165" t="str">
        <f ca="1">IF(B188="","",IF(ISERROR(MATCH($J188,SorP!$B$1:$B$6261,0)),"",INDIRECT("'SorP'!$A$"&amp;MATCH($S188&amp;$J188,SorP!C:C,0))))</f>
        <v>JP-05</v>
      </c>
      <c r="U188" s="185"/>
      <c r="V188" s="209">
        <f>IF(C188="",NA(),IF(OR(C188="Smelter not listed",C188="Smelter not yet identified"),MATCH($B188&amp;$D188,'Smelter Look-up'!$J:$J,0),MATCH($B188&amp;$C188,'Smelter Look-up'!$J:$J,0)))</f>
        <v>450</v>
      </c>
      <c r="X188" s="210">
        <f t="shared" si="24"/>
        <v>0</v>
      </c>
      <c r="AB188" s="211" t="str">
        <f t="shared" si="25"/>
        <v>TinDowa</v>
      </c>
    </row>
    <row r="189" spans="1:28" s="210" customFormat="1" ht="25.5">
      <c r="A189" s="165" t="s">
        <v>13351</v>
      </c>
      <c r="B189" s="166" t="s">
        <v>1090</v>
      </c>
      <c r="C189" s="170" t="s">
        <v>13337</v>
      </c>
      <c r="D189" s="213" t="s">
        <v>13337</v>
      </c>
      <c r="E189" s="166" t="s">
        <v>852</v>
      </c>
      <c r="F189" s="166" t="s">
        <v>13351</v>
      </c>
      <c r="G189" s="166" t="s">
        <v>12764</v>
      </c>
      <c r="H189" s="167">
        <v>0</v>
      </c>
      <c r="I189" s="168" t="s">
        <v>13360</v>
      </c>
      <c r="J189" s="168" t="s">
        <v>1748</v>
      </c>
      <c r="K189" s="207"/>
      <c r="L189" s="207"/>
      <c r="M189" s="207"/>
      <c r="N189" s="207"/>
      <c r="O189" s="207"/>
      <c r="P189" s="169"/>
      <c r="Q189" s="208"/>
      <c r="R189" s="166" t="str">
        <f ca="1">IF(ISERROR($V189),"",OFFSET('Smelter Look-up'!$C$4,$V189-4,0)&amp;"")</f>
        <v>Asia Tungsten Products Vietnam Ltd.</v>
      </c>
      <c r="S189" s="165" t="str">
        <f t="shared" ca="1" si="23"/>
        <v>VN</v>
      </c>
      <c r="T189" s="165" t="str">
        <f ca="1">IF(B189="","",IF(ISERROR(MATCH($J189,SorP!$B$1:$B$6261,0)),"",INDIRECT("'SorP'!$A$"&amp;MATCH($S189&amp;$J189,SorP!C:C,0))))</f>
        <v/>
      </c>
      <c r="U189" s="185"/>
      <c r="V189" s="209">
        <f>IF(C189="",NA(),IF(OR(C189="Smelter not listed",C189="Smelter not yet identified"),MATCH($B189&amp;$D189,'Smelter Look-up'!$J:$J,0),MATCH($B189&amp;$C189,'Smelter Look-up'!$J:$J,0)))</f>
        <v>580</v>
      </c>
      <c r="X189" s="210">
        <f t="shared" si="24"/>
        <v>0</v>
      </c>
      <c r="AB189" s="211" t="str">
        <f t="shared" si="25"/>
        <v>TungstenAsia Tungsten Products Vietnam Ltd.</v>
      </c>
    </row>
    <row r="190" spans="1:28" s="210" customFormat="1" ht="20.25">
      <c r="A190" s="165" t="s">
        <v>696</v>
      </c>
      <c r="B190" s="166" t="s">
        <v>1087</v>
      </c>
      <c r="C190" s="170" t="s">
        <v>873</v>
      </c>
      <c r="D190" s="213" t="s">
        <v>873</v>
      </c>
      <c r="E190" s="166" t="s">
        <v>1055</v>
      </c>
      <c r="F190" s="166" t="s">
        <v>696</v>
      </c>
      <c r="G190" s="166" t="s">
        <v>12764</v>
      </c>
      <c r="H190" s="167">
        <v>0</v>
      </c>
      <c r="I190" s="168" t="s">
        <v>1585</v>
      </c>
      <c r="J190" s="168" t="s">
        <v>1549</v>
      </c>
      <c r="K190" s="207"/>
      <c r="L190" s="207"/>
      <c r="M190" s="207"/>
      <c r="N190" s="207"/>
      <c r="O190" s="207"/>
      <c r="P190" s="169"/>
      <c r="Q190" s="208"/>
      <c r="R190" s="166" t="str">
        <f ca="1">IF(ISERROR($V190),"",OFFSET('Smelter Look-up'!$C$4,$V190-4,0)&amp;"")</f>
        <v>Royal Canadian Mint</v>
      </c>
      <c r="S190" s="165" t="str">
        <f t="shared" ca="1" si="23"/>
        <v>CA</v>
      </c>
      <c r="T190" s="165" t="str">
        <f ca="1">IF(B190="","",IF(ISERROR(MATCH($J190,SorP!$B$1:$B$6261,0)),"",INDIRECT("'SorP'!$A$"&amp;MATCH($S190&amp;$J190,SorP!C:C,0))))</f>
        <v>CA-ON</v>
      </c>
      <c r="U190" s="185"/>
      <c r="V190" s="209">
        <f>IF(C190="",NA(),IF(OR(C190="Smelter not listed",C190="Smelter not yet identified"),MATCH($B190&amp;$D190,'Smelter Look-up'!$J:$J,0),MATCH($B190&amp;$C190,'Smelter Look-up'!$J:$J,0)))</f>
        <v>245</v>
      </c>
      <c r="X190" s="210">
        <f t="shared" si="24"/>
        <v>0</v>
      </c>
      <c r="AB190" s="211" t="str">
        <f t="shared" si="25"/>
        <v>GoldRoyal Canadian Mint</v>
      </c>
    </row>
    <row r="191" spans="1:28" s="210" customFormat="1" ht="20.25">
      <c r="A191" s="165" t="s">
        <v>704</v>
      </c>
      <c r="B191" s="166" t="s">
        <v>1087</v>
      </c>
      <c r="C191" s="170" t="s">
        <v>1187</v>
      </c>
      <c r="D191" s="213" t="s">
        <v>1187</v>
      </c>
      <c r="E191" s="166" t="s">
        <v>1066</v>
      </c>
      <c r="F191" s="166" t="s">
        <v>704</v>
      </c>
      <c r="G191" s="166" t="s">
        <v>12764</v>
      </c>
      <c r="H191" s="167">
        <v>0</v>
      </c>
      <c r="I191" s="168" t="s">
        <v>15933</v>
      </c>
      <c r="J191" s="168" t="s">
        <v>1601</v>
      </c>
      <c r="K191" s="207"/>
      <c r="L191" s="207"/>
      <c r="M191" s="207"/>
      <c r="N191" s="207"/>
      <c r="O191" s="207"/>
      <c r="P191" s="169"/>
      <c r="Q191" s="208"/>
      <c r="R191" s="166" t="str">
        <f ca="1">IF(ISERROR($V191),"",OFFSET('Smelter Look-up'!$C$4,$V191-4,0)&amp;"")</f>
        <v>Tanaka Kikinzoku Kogyo K.K.</v>
      </c>
      <c r="S191" s="165" t="str">
        <f t="shared" ca="1" si="23"/>
        <v>JP</v>
      </c>
      <c r="T191" s="165" t="str">
        <f ca="1">IF(B191="","",IF(ISERROR(MATCH($J191,SorP!$B$1:$B$6261,0)),"",INDIRECT("'SorP'!$A$"&amp;MATCH($S191&amp;$J191,SorP!C:C,0))))</f>
        <v>JP-14</v>
      </c>
      <c r="U191" s="185"/>
      <c r="V191" s="209">
        <f>IF(C191="",NA(),IF(OR(C191="Smelter not listed",C191="Smelter not yet identified"),MATCH($B191&amp;$D191,'Smelter Look-up'!$J:$J,0),MATCH($B191&amp;$C191,'Smelter Look-up'!$J:$J,0)))</f>
        <v>303</v>
      </c>
      <c r="X191" s="210">
        <f t="shared" si="24"/>
        <v>0</v>
      </c>
      <c r="AB191" s="211" t="str">
        <f t="shared" si="25"/>
        <v>GoldTanaka Kikinzoku Kogyo K.K.</v>
      </c>
    </row>
    <row r="192" spans="1:28" s="210" customFormat="1" ht="20.25">
      <c r="A192" s="165" t="s">
        <v>15185</v>
      </c>
      <c r="B192" s="166" t="s">
        <v>1088</v>
      </c>
      <c r="C192" s="170" t="s">
        <v>15184</v>
      </c>
      <c r="D192" s="213" t="s">
        <v>15184</v>
      </c>
      <c r="E192" s="166" t="s">
        <v>1058</v>
      </c>
      <c r="F192" s="166" t="s">
        <v>15185</v>
      </c>
      <c r="G192" s="166" t="s">
        <v>12764</v>
      </c>
      <c r="H192" s="167">
        <v>0</v>
      </c>
      <c r="I192" s="168" t="s">
        <v>15196</v>
      </c>
      <c r="J192" s="168" t="s">
        <v>13115</v>
      </c>
      <c r="K192" s="207"/>
      <c r="L192" s="207"/>
      <c r="M192" s="207"/>
      <c r="N192" s="207"/>
      <c r="O192" s="207"/>
      <c r="P192" s="169"/>
      <c r="Q192" s="208"/>
      <c r="R192" s="166" t="str">
        <f ca="1">IF(ISERROR($V192),"",OFFSET('Smelter Look-up'!$C$4,$V192-4,0)&amp;"")</f>
        <v>Ma'anshan Weitai Tin Co., Ltd.</v>
      </c>
      <c r="S192" s="165" t="str">
        <f t="shared" ca="1" si="23"/>
        <v>CN</v>
      </c>
      <c r="T192" s="165" t="str">
        <f ca="1">IF(B192="","",IF(ISERROR(MATCH($J192,SorP!$B$1:$B$6261,0)),"",INDIRECT("'SorP'!$A$"&amp;MATCH($S192&amp;$J192,SorP!C:C,0))))</f>
        <v>CN-AH</v>
      </c>
      <c r="U192" s="185"/>
      <c r="V192" s="209">
        <f>IF(C192="",NA(),IF(OR(C192="Smelter not listed",C192="Smelter not yet identified"),MATCH($B192&amp;$D192,'Smelter Look-up'!$J:$J,0),MATCH($B192&amp;$C192,'Smelter Look-up'!$J:$J,0)))</f>
        <v>489</v>
      </c>
      <c r="X192" s="210">
        <f t="shared" si="24"/>
        <v>0</v>
      </c>
      <c r="AB192" s="211" t="str">
        <f t="shared" si="25"/>
        <v>TinMa'anshan Weitai Tin Co., Ltd.</v>
      </c>
    </row>
    <row r="193" spans="1:28" s="210" customFormat="1" ht="20.25">
      <c r="A193" s="165" t="s">
        <v>745</v>
      </c>
      <c r="B193" s="166" t="s">
        <v>1088</v>
      </c>
      <c r="C193" s="170" t="s">
        <v>1120</v>
      </c>
      <c r="D193" s="213" t="s">
        <v>1120</v>
      </c>
      <c r="E193" s="166" t="s">
        <v>1066</v>
      </c>
      <c r="F193" s="166" t="s">
        <v>745</v>
      </c>
      <c r="G193" s="166" t="s">
        <v>12764</v>
      </c>
      <c r="H193" s="167">
        <v>0</v>
      </c>
      <c r="I193" s="168" t="s">
        <v>15195</v>
      </c>
      <c r="J193" s="168" t="s">
        <v>1506</v>
      </c>
      <c r="K193" s="207"/>
      <c r="L193" s="207"/>
      <c r="M193" s="207"/>
      <c r="N193" s="207"/>
      <c r="O193" s="207"/>
      <c r="P193" s="169"/>
      <c r="Q193" s="208"/>
      <c r="R193" s="166" t="str">
        <f ca="1">IF(ISERROR($V193),"",OFFSET('Smelter Look-up'!$C$4,$V193-4,0)&amp;"")</f>
        <v>Mitsubishi Materials Corporation</v>
      </c>
      <c r="S193" s="165" t="str">
        <f t="shared" ca="1" si="23"/>
        <v>JP</v>
      </c>
      <c r="T193" s="165" t="str">
        <f ca="1">IF(B193="","",IF(ISERROR(MATCH($J193,SorP!$B$1:$B$6261,0)),"",INDIRECT("'SorP'!$A$"&amp;MATCH($S193&amp;$J193,SorP!C:C,0))))</f>
        <v>JP-28</v>
      </c>
      <c r="U193" s="185"/>
      <c r="V193" s="209">
        <f>IF(C193="",NA(),IF(OR(C193="Smelter not listed",C193="Smelter not yet identified"),MATCH($B193&amp;$D193,'Smelter Look-up'!$J:$J,0),MATCH($B193&amp;$C193,'Smelter Look-up'!$J:$J,0)))</f>
        <v>504</v>
      </c>
      <c r="X193" s="210">
        <f t="shared" si="24"/>
        <v>0</v>
      </c>
      <c r="AB193" s="211" t="str">
        <f t="shared" si="25"/>
        <v>TinMitsubishi Materials Corporation</v>
      </c>
    </row>
    <row r="194" spans="1:28" s="210" customFormat="1" ht="20.25">
      <c r="A194" s="165" t="s">
        <v>15934</v>
      </c>
      <c r="B194" s="166" t="s">
        <v>1090</v>
      </c>
      <c r="C194" s="170" t="s">
        <v>2119</v>
      </c>
      <c r="D194" s="213" t="s">
        <v>2119</v>
      </c>
      <c r="E194" s="166" t="s">
        <v>1058</v>
      </c>
      <c r="F194" s="166" t="s">
        <v>15934</v>
      </c>
      <c r="G194" s="166" t="s">
        <v>12764</v>
      </c>
      <c r="H194" s="167">
        <v>0</v>
      </c>
      <c r="I194" s="168" t="s">
        <v>2044</v>
      </c>
      <c r="J194" s="168" t="s">
        <v>13121</v>
      </c>
      <c r="K194" s="207"/>
      <c r="L194" s="207"/>
      <c r="M194" s="207"/>
      <c r="N194" s="207"/>
      <c r="O194" s="207"/>
      <c r="P194" s="169"/>
      <c r="Q194" s="208"/>
      <c r="R194" s="166" t="str">
        <f ca="1">IF(ISERROR($V194),"",OFFSET('Smelter Look-up'!$C$4,$V194-4,0)&amp;"")</f>
        <v/>
      </c>
      <c r="S194" s="165" t="str">
        <f t="shared" ca="1" si="23"/>
        <v>CN</v>
      </c>
      <c r="T194" s="165" t="str">
        <f ca="1">IF(B194="","",IF(ISERROR(MATCH($J194,SorP!$B$1:$B$6261,0)),"",INDIRECT("'SorP'!$A$"&amp;MATCH($S194&amp;$J194,SorP!C:C,0))))</f>
        <v>CN-HN</v>
      </c>
      <c r="U194" s="185"/>
      <c r="V194" s="209" t="e">
        <f>IF(C194="",NA(),IF(OR(C194="Smelter not listed",C194="Smelter not yet identified"),MATCH($B194&amp;$D194,'Smelter Look-up'!$J:$J,0),MATCH($B194&amp;$C194,'Smelter Look-up'!$J:$J,0)))</f>
        <v>#N/A</v>
      </c>
      <c r="X194" s="210">
        <f t="shared" si="24"/>
        <v>0</v>
      </c>
      <c r="AB194" s="211" t="str">
        <f t="shared" si="25"/>
        <v>TungstenHunan Chenzhou Mining Co., Ltd.</v>
      </c>
    </row>
    <row r="195" spans="1:28" s="210" customFormat="1" ht="25.5">
      <c r="A195" s="165" t="s">
        <v>710</v>
      </c>
      <c r="B195" s="166" t="s">
        <v>1087</v>
      </c>
      <c r="C195" s="170" t="s">
        <v>2224</v>
      </c>
      <c r="D195" s="213" t="s">
        <v>2224</v>
      </c>
      <c r="E195" s="166" t="s">
        <v>1053</v>
      </c>
      <c r="F195" s="166" t="s">
        <v>710</v>
      </c>
      <c r="G195" s="166" t="s">
        <v>12764</v>
      </c>
      <c r="H195" s="167">
        <v>0</v>
      </c>
      <c r="I195" s="168" t="s">
        <v>1611</v>
      </c>
      <c r="J195" s="168" t="s">
        <v>3031</v>
      </c>
      <c r="K195" s="207"/>
      <c r="L195" s="207"/>
      <c r="M195" s="207"/>
      <c r="N195" s="207"/>
      <c r="O195" s="207"/>
      <c r="P195" s="169"/>
      <c r="Q195" s="208"/>
      <c r="R195" s="166" t="str">
        <f ca="1">IF(ISERROR($V195),"",OFFSET('Smelter Look-up'!$C$4,$V195-4,0)&amp;"")</f>
        <v>Umicore S.A. Business Unit Precious Metals Refining</v>
      </c>
      <c r="S195" s="165" t="str">
        <f t="shared" ca="1" si="23"/>
        <v>BE</v>
      </c>
      <c r="T195" s="165" t="str">
        <f ca="1">IF(B195="","",IF(ISERROR(MATCH($J195,SorP!$B$1:$B$6261,0)),"",INDIRECT("'SorP'!$A$"&amp;MATCH($S195&amp;$J195,SorP!C:C,0))))</f>
        <v>BE-VAN</v>
      </c>
      <c r="U195" s="185"/>
      <c r="V195" s="209">
        <f>IF(C195="",NA(),IF(OR(C195="Smelter not listed",C195="Smelter not yet identified"),MATCH($B195&amp;$D195,'Smelter Look-up'!$J:$J,0),MATCH($B195&amp;$C195,'Smelter Look-up'!$J:$J,0)))</f>
        <v>319</v>
      </c>
      <c r="X195" s="210">
        <f t="shared" si="24"/>
        <v>0</v>
      </c>
      <c r="AB195" s="211" t="str">
        <f t="shared" si="25"/>
        <v>GoldUmicore S.A. Business Unit Precious Metals Refining</v>
      </c>
    </row>
    <row r="196" spans="1:28" s="210" customFormat="1" ht="25.5">
      <c r="A196" s="165" t="s">
        <v>2404</v>
      </c>
      <c r="B196" s="166" t="s">
        <v>1087</v>
      </c>
      <c r="C196" s="170" t="s">
        <v>2403</v>
      </c>
      <c r="D196" s="213" t="s">
        <v>2403</v>
      </c>
      <c r="E196" s="166" t="s">
        <v>1057</v>
      </c>
      <c r="F196" s="166" t="s">
        <v>2404</v>
      </c>
      <c r="G196" s="166" t="s">
        <v>12764</v>
      </c>
      <c r="H196" s="167">
        <v>0</v>
      </c>
      <c r="I196" s="168" t="s">
        <v>2405</v>
      </c>
      <c r="J196" s="168" t="s">
        <v>2406</v>
      </c>
      <c r="K196" s="207"/>
      <c r="L196" s="207"/>
      <c r="M196" s="207"/>
      <c r="N196" s="207"/>
      <c r="O196" s="207"/>
      <c r="P196" s="169"/>
      <c r="Q196" s="208"/>
      <c r="R196" s="166" t="str">
        <f ca="1">IF(ISERROR($V196),"",OFFSET('Smelter Look-up'!$C$4,$V196-4,0)&amp;"")</f>
        <v>Planta Recuperadora de Metales SpA</v>
      </c>
      <c r="S196" s="165" t="str">
        <f t="shared" ca="1" si="23"/>
        <v>CL</v>
      </c>
      <c r="T196" s="165" t="str">
        <f ca="1">IF(B196="","",IF(ISERROR(MATCH($J196,SorP!$B$1:$B$6261,0)),"",INDIRECT("'SorP'!$A$"&amp;MATCH($S196&amp;$J196,SorP!C:C,0))))</f>
        <v>CL-AN</v>
      </c>
      <c r="U196" s="185"/>
      <c r="V196" s="209">
        <f>IF(C196="",NA(),IF(OR(C196="Smelter not listed",C196="Smelter not yet identified"),MATCH($B196&amp;$D196,'Smelter Look-up'!$J:$J,0),MATCH($B196&amp;$C196,'Smelter Look-up'!$J:$J,0)))</f>
        <v>234</v>
      </c>
      <c r="X196" s="210">
        <f t="shared" si="24"/>
        <v>0</v>
      </c>
      <c r="AB196" s="211" t="str">
        <f t="shared" si="25"/>
        <v>GoldPlanta Recuperadora de Metales SpA</v>
      </c>
    </row>
    <row r="197" spans="1:28" s="210" customFormat="1" ht="20.25">
      <c r="A197" s="165" t="s">
        <v>765</v>
      </c>
      <c r="B197" s="166" t="s">
        <v>1090</v>
      </c>
      <c r="C197" s="170" t="s">
        <v>2428</v>
      </c>
      <c r="D197" s="213" t="s">
        <v>2428</v>
      </c>
      <c r="E197" s="166" t="s">
        <v>1052</v>
      </c>
      <c r="F197" s="166" t="s">
        <v>765</v>
      </c>
      <c r="G197" s="166">
        <v>0</v>
      </c>
      <c r="H197" s="167">
        <v>0</v>
      </c>
      <c r="I197" s="168" t="s">
        <v>1741</v>
      </c>
      <c r="J197" s="168" t="s">
        <v>2693</v>
      </c>
      <c r="K197" s="207"/>
      <c r="L197" s="207"/>
      <c r="M197" s="207"/>
      <c r="N197" s="207"/>
      <c r="O197" s="207"/>
      <c r="P197" s="169"/>
      <c r="Q197" s="208"/>
      <c r="R197" s="166" t="str">
        <f ca="1">IF(ISERROR($V197),"",OFFSET('Smelter Look-up'!$C$4,$V197-4,0)&amp;"")</f>
        <v>Wolfram Bergbau und Hutten AG</v>
      </c>
      <c r="S197" s="165" t="str">
        <f t="shared" ref="S197" ca="1" si="26">IF(B197="","",IF(ISERROR(MATCH($E197,CL,0)),"Unknown",INDIRECT("'C'!$A$"&amp;MATCH($E197,CL,0)+1)))</f>
        <v>AT</v>
      </c>
      <c r="T197" s="165" t="str">
        <f ca="1">IF(B197="","",IF(ISERROR(MATCH($J197,SorP!$B$1:$B$6261,0)),"",INDIRECT("'SorP'!$A$"&amp;MATCH($S197&amp;$J197,SorP!C:C,0))))</f>
        <v>AT-6</v>
      </c>
      <c r="U197" s="185"/>
      <c r="V197" s="209">
        <f>IF(C197="",NA(),IF(OR(C197="Smelter not listed",C197="Smelter not yet identified"),MATCH($B197&amp;$D197,'Smelter Look-up'!$J:$J,0),MATCH($B197&amp;$C197,'Smelter Look-up'!$J:$J,0)))</f>
        <v>646</v>
      </c>
      <c r="X197" s="210">
        <f t="shared" ref="X197" si="27">IF(AND(C197="Smelter not listed",OR(LEN(D197)=0,LEN(E197)=0)),1,0)</f>
        <v>0</v>
      </c>
      <c r="AB197" s="211" t="str">
        <f t="shared" ref="AB197" si="28">B197&amp;C197</f>
        <v>TungstenWolfram Bergbau und Hutten AG</v>
      </c>
    </row>
    <row r="198" spans="1:28" s="210" customFormat="1" ht="20.25">
      <c r="A198" s="165" t="s">
        <v>732</v>
      </c>
      <c r="B198" s="166" t="s">
        <v>1089</v>
      </c>
      <c r="C198" s="170" t="s">
        <v>2335</v>
      </c>
      <c r="D198" s="213" t="s">
        <v>2335</v>
      </c>
      <c r="E198" s="166" t="s">
        <v>1066</v>
      </c>
      <c r="F198" s="166" t="s">
        <v>732</v>
      </c>
      <c r="G198" s="166" t="s">
        <v>12764</v>
      </c>
      <c r="H198" s="167">
        <v>0</v>
      </c>
      <c r="I198" s="168" t="s">
        <v>1657</v>
      </c>
      <c r="J198" s="168" t="s">
        <v>1506</v>
      </c>
      <c r="K198" s="207"/>
      <c r="L198" s="207"/>
      <c r="M198" s="207"/>
      <c r="N198" s="207"/>
      <c r="O198" s="207"/>
      <c r="P198" s="169"/>
      <c r="Q198" s="208"/>
      <c r="R198" s="166" t="str">
        <f ca="1">IF(ISERROR($V198),"",OFFSET('Smelter Look-up'!$C$4,$V198-4,0)&amp;"")</f>
        <v>Taki Chemical Co., Ltd.</v>
      </c>
      <c r="S198" s="165" t="str">
        <f t="shared" ref="S198:S229" ca="1" si="29">IF(B198="","",IF(ISERROR(MATCH($E198,CL,0)),"Unknown",INDIRECT("'C'!$A$"&amp;MATCH($E198,CL,0)+1)))</f>
        <v>JP</v>
      </c>
      <c r="T198" s="165" t="str">
        <f ca="1">IF(B198="","",IF(ISERROR(MATCH($J198,SorP!$B$1:$B$6261,0)),"",INDIRECT("'SorP'!$A$"&amp;MATCH($S198&amp;$J198,SorP!C:C,0))))</f>
        <v>JP-28</v>
      </c>
      <c r="U198" s="185"/>
      <c r="V198" s="209">
        <f>IF(C198="",NA(),IF(OR(C198="Smelter not listed",C198="Smelter not yet identified"),MATCH($B198&amp;$D198,'Smelter Look-up'!$J:$J,0),MATCH($B198&amp;$C198,'Smelter Look-up'!$J:$J,0)))</f>
        <v>401</v>
      </c>
      <c r="X198" s="210">
        <f t="shared" ref="X198:X229" si="30">IF(AND(C198="Smelter not listed",OR(LEN(D198)=0,LEN(E198)=0)),1,0)</f>
        <v>0</v>
      </c>
      <c r="AB198" s="211" t="str">
        <f t="shared" ref="AB198:AB229" si="31">B198&amp;C198</f>
        <v>TantalumTaki Chemical Co., Ltd.</v>
      </c>
    </row>
    <row r="199" spans="1:28" s="210" customFormat="1" ht="20.25">
      <c r="A199" s="165" t="s">
        <v>728</v>
      </c>
      <c r="B199" s="166" t="s">
        <v>1089</v>
      </c>
      <c r="C199" s="170" t="s">
        <v>2416</v>
      </c>
      <c r="D199" s="213" t="s">
        <v>46</v>
      </c>
      <c r="E199" s="166" t="s">
        <v>1061</v>
      </c>
      <c r="F199" s="166" t="s">
        <v>728</v>
      </c>
      <c r="G199" s="166" t="s">
        <v>12764</v>
      </c>
      <c r="H199" s="167">
        <v>0</v>
      </c>
      <c r="I199" s="168" t="s">
        <v>1651</v>
      </c>
      <c r="J199" s="168" t="s">
        <v>1652</v>
      </c>
      <c r="K199" s="207"/>
      <c r="L199" s="207"/>
      <c r="M199" s="207"/>
      <c r="N199" s="207"/>
      <c r="O199" s="207"/>
      <c r="P199" s="169"/>
      <c r="Q199" s="208"/>
      <c r="R199" s="166" t="str">
        <f ca="1">IF(ISERROR($V199),"",OFFSET('Smelter Look-up'!$C$4,$V199-4,0)&amp;"")</f>
        <v>NPM Silmet AS</v>
      </c>
      <c r="S199" s="165" t="str">
        <f t="shared" ca="1" si="29"/>
        <v>EE</v>
      </c>
      <c r="T199" s="165" t="str">
        <f ca="1">IF(B199="","",IF(ISERROR(MATCH($J199,SorP!$B$1:$B$6261,0)),"",INDIRECT("'SorP'!$A$"&amp;MATCH($S199&amp;$J199,SorP!C:C,0))))</f>
        <v>EE-45</v>
      </c>
      <c r="U199" s="185"/>
      <c r="V199" s="209">
        <f>IF(C199="",NA(),IF(OR(C199="Smelter not listed",C199="Smelter not yet identified"),MATCH($B199&amp;$D199,'Smelter Look-up'!$J:$J,0),MATCH($B199&amp;$C199,'Smelter Look-up'!$J:$J,0)))</f>
        <v>391</v>
      </c>
      <c r="X199" s="210">
        <f t="shared" si="30"/>
        <v>0</v>
      </c>
      <c r="AB199" s="211" t="str">
        <f t="shared" si="31"/>
        <v>TantalumNPM Silmet AS</v>
      </c>
    </row>
    <row r="200" spans="1:28" s="210" customFormat="1" ht="20.25">
      <c r="A200" s="165" t="s">
        <v>695</v>
      </c>
      <c r="B200" s="166" t="s">
        <v>1087</v>
      </c>
      <c r="C200" s="170" t="s">
        <v>2065</v>
      </c>
      <c r="D200" s="213" t="s">
        <v>2065</v>
      </c>
      <c r="E200" s="166" t="s">
        <v>853</v>
      </c>
      <c r="F200" s="166" t="s">
        <v>695</v>
      </c>
      <c r="G200" s="166" t="s">
        <v>12764</v>
      </c>
      <c r="H200" s="167">
        <v>0</v>
      </c>
      <c r="I200" s="168" t="s">
        <v>1583</v>
      </c>
      <c r="J200" s="168" t="s">
        <v>1584</v>
      </c>
      <c r="K200" s="207"/>
      <c r="L200" s="207"/>
      <c r="M200" s="207"/>
      <c r="N200" s="207"/>
      <c r="O200" s="207"/>
      <c r="P200" s="169"/>
      <c r="Q200" s="208"/>
      <c r="R200" s="166" t="str">
        <f ca="1">IF(ISERROR($V200),"",OFFSET('Smelter Look-up'!$C$4,$V200-4,0)&amp;"")</f>
        <v>Rand Refinery (Pty) Ltd.</v>
      </c>
      <c r="S200" s="165" t="str">
        <f t="shared" ca="1" si="29"/>
        <v>ZA</v>
      </c>
      <c r="T200" s="165" t="str">
        <f ca="1">IF(B200="","",IF(ISERROR(MATCH($J200,SorP!$B$1:$B$6261,0)),"",INDIRECT("'SorP'!$A$"&amp;MATCH($S200&amp;$J200,SorP!C:C,0))))</f>
        <v>ZA-GP</v>
      </c>
      <c r="U200" s="185"/>
      <c r="V200" s="209">
        <f>IF(C200="",NA(),IF(OR(C200="Smelter not listed",C200="Smelter not yet identified"),MATCH($B200&amp;$D200,'Smelter Look-up'!$J:$J,0),MATCH($B200&amp;$C200,'Smelter Look-up'!$J:$J,0)))</f>
        <v>241</v>
      </c>
      <c r="X200" s="210">
        <f t="shared" si="30"/>
        <v>0</v>
      </c>
      <c r="AB200" s="211" t="str">
        <f t="shared" si="31"/>
        <v>GoldRand Refinery (Pty) Ltd.</v>
      </c>
    </row>
    <row r="201" spans="1:28" s="210" customFormat="1" ht="20.25">
      <c r="A201" s="165" t="s">
        <v>690</v>
      </c>
      <c r="B201" s="166" t="s">
        <v>1087</v>
      </c>
      <c r="C201" s="170" t="s">
        <v>14891</v>
      </c>
      <c r="D201" s="213" t="s">
        <v>14891</v>
      </c>
      <c r="E201" s="166" t="s">
        <v>1056</v>
      </c>
      <c r="F201" s="166" t="s">
        <v>690</v>
      </c>
      <c r="G201" s="166" t="s">
        <v>12764</v>
      </c>
      <c r="H201" s="167">
        <v>0</v>
      </c>
      <c r="I201" s="168" t="s">
        <v>14894</v>
      </c>
      <c r="J201" s="168" t="s">
        <v>3666</v>
      </c>
      <c r="K201" s="207"/>
      <c r="L201" s="207"/>
      <c r="M201" s="207"/>
      <c r="N201" s="207"/>
      <c r="O201" s="207"/>
      <c r="P201" s="169"/>
      <c r="Q201" s="208"/>
      <c r="R201" s="166" t="str">
        <f ca="1">IF(ISERROR($V201),"",OFFSET('Smelter Look-up'!$C$4,$V201-4,0)&amp;"")</f>
        <v>MKS PAMP SA</v>
      </c>
      <c r="S201" s="165" t="str">
        <f t="shared" ca="1" si="29"/>
        <v>CH</v>
      </c>
      <c r="T201" s="165" t="str">
        <f ca="1">IF(B201="","",IF(ISERROR(MATCH($J201,SorP!$B$1:$B$6261,0)),"",INDIRECT("'SorP'!$A$"&amp;MATCH($S201&amp;$J201,SorP!C:C,0))))</f>
        <v>CH-GE</v>
      </c>
      <c r="U201" s="185"/>
      <c r="V201" s="209">
        <f>IF(C201="",NA(),IF(OR(C201="Smelter not listed",C201="Smelter not yet identified"),MATCH($B201&amp;$D201,'Smelter Look-up'!$J:$J,0),MATCH($B201&amp;$C201,'Smelter Look-up'!$J:$J,0)))</f>
        <v>207</v>
      </c>
      <c r="X201" s="210">
        <f t="shared" si="30"/>
        <v>0</v>
      </c>
      <c r="AB201" s="211" t="str">
        <f t="shared" si="31"/>
        <v>GoldMKS PAMP SA</v>
      </c>
    </row>
    <row r="202" spans="1:28" s="210" customFormat="1" ht="25.5">
      <c r="A202" s="165" t="s">
        <v>685</v>
      </c>
      <c r="B202" s="166" t="s">
        <v>1087</v>
      </c>
      <c r="C202" s="170" t="s">
        <v>11982</v>
      </c>
      <c r="D202" s="213" t="s">
        <v>11982</v>
      </c>
      <c r="E202" s="166" t="s">
        <v>849</v>
      </c>
      <c r="F202" s="166" t="s">
        <v>685</v>
      </c>
      <c r="G202" s="166" t="s">
        <v>12764</v>
      </c>
      <c r="H202" s="167">
        <v>0</v>
      </c>
      <c r="I202" s="168" t="s">
        <v>15935</v>
      </c>
      <c r="J202" s="168" t="s">
        <v>10828</v>
      </c>
      <c r="K202" s="207"/>
      <c r="L202" s="207"/>
      <c r="M202" s="207"/>
      <c r="N202" s="207"/>
      <c r="O202" s="207"/>
      <c r="P202" s="169"/>
      <c r="Q202" s="208"/>
      <c r="R202" s="166" t="str">
        <f ca="1">IF(ISERROR($V202),"",OFFSET('Smelter Look-up'!$C$4,$V202-4,0)&amp;"")</f>
        <v>Nadir Metal Rafineri San. Ve Tic. A.S.</v>
      </c>
      <c r="S202" s="165" t="str">
        <f t="shared" ca="1" si="29"/>
        <v>Unknown</v>
      </c>
      <c r="T202" s="165" t="e">
        <f ca="1">IF(B202="","",IF(ISERROR(MATCH($J202,SorP!$B$1:$B$6261,0)),"",INDIRECT("'SorP'!$A$"&amp;MATCH($S202&amp;$J202,SorP!C:C,0))))</f>
        <v>#N/A</v>
      </c>
      <c r="U202" s="185"/>
      <c r="V202" s="209">
        <f>IF(C202="",NA(),IF(OR(C202="Smelter not listed",C202="Smelter not yet identified"),MATCH($B202&amp;$D202,'Smelter Look-up'!$J:$J,0),MATCH($B202&amp;$C202,'Smelter Look-up'!$J:$J,0)))</f>
        <v>212</v>
      </c>
      <c r="X202" s="210">
        <f t="shared" si="30"/>
        <v>0</v>
      </c>
      <c r="AB202" s="211" t="str">
        <f t="shared" si="31"/>
        <v>GoldNadir Metal Rafineri San. Ve Tic. A.S.</v>
      </c>
    </row>
    <row r="203" spans="1:28" s="210" customFormat="1" ht="25.5">
      <c r="A203" s="165" t="s">
        <v>657</v>
      </c>
      <c r="B203" s="166" t="s">
        <v>1087</v>
      </c>
      <c r="C203" s="170" t="s">
        <v>2195</v>
      </c>
      <c r="D203" s="213" t="s">
        <v>2195</v>
      </c>
      <c r="E203" s="166" t="s">
        <v>1058</v>
      </c>
      <c r="F203" s="166" t="s">
        <v>657</v>
      </c>
      <c r="G203" s="166" t="s">
        <v>12764</v>
      </c>
      <c r="H203" s="167">
        <v>0</v>
      </c>
      <c r="I203" s="168" t="s">
        <v>1540</v>
      </c>
      <c r="J203" s="168" t="s">
        <v>13100</v>
      </c>
      <c r="K203" s="207"/>
      <c r="L203" s="207"/>
      <c r="M203" s="207"/>
      <c r="N203" s="207"/>
      <c r="O203" s="207"/>
      <c r="P203" s="169"/>
      <c r="Q203" s="208"/>
      <c r="R203" s="166" t="str">
        <f ca="1">IF(ISERROR($V203),"",OFFSET('Smelter Look-up'!$C$4,$V203-4,0)&amp;"")</f>
        <v>Inner Mongolia Qiankun Gold and Silver Refinery Share Co., Ltd.</v>
      </c>
      <c r="S203" s="165" t="str">
        <f t="shared" ca="1" si="29"/>
        <v>CN</v>
      </c>
      <c r="T203" s="165" t="str">
        <f ca="1">IF(B203="","",IF(ISERROR(MATCH($J203,SorP!$B$1:$B$6261,0)),"",INDIRECT("'SorP'!$A$"&amp;MATCH($S203&amp;$J203,SorP!C:C,0))))</f>
        <v>CN-NM</v>
      </c>
      <c r="U203" s="185"/>
      <c r="V203" s="209">
        <f>IF(C203="",NA(),IF(OR(C203="Smelter not listed",C203="Smelter not yet identified"),MATCH($B203&amp;$D203,'Smelter Look-up'!$J:$J,0),MATCH($B203&amp;$C203,'Smelter Look-up'!$J:$J,0)))</f>
        <v>135</v>
      </c>
      <c r="X203" s="210">
        <f t="shared" si="30"/>
        <v>0</v>
      </c>
      <c r="AB203" s="211" t="str">
        <f t="shared" si="31"/>
        <v>GoldInner Mongolia Qiankun Gold and Silver Refinery Share Co., Ltd.</v>
      </c>
    </row>
    <row r="204" spans="1:28" s="210" customFormat="1" ht="20.25">
      <c r="A204" s="165" t="s">
        <v>2393</v>
      </c>
      <c r="B204" s="166" t="s">
        <v>1087</v>
      </c>
      <c r="C204" s="170" t="s">
        <v>2392</v>
      </c>
      <c r="D204" s="213" t="s">
        <v>2392</v>
      </c>
      <c r="E204" s="166" t="s">
        <v>1065</v>
      </c>
      <c r="F204" s="166" t="s">
        <v>2393</v>
      </c>
      <c r="G204" s="166" t="s">
        <v>12764</v>
      </c>
      <c r="H204" s="167">
        <v>0</v>
      </c>
      <c r="I204" s="168" t="s">
        <v>1522</v>
      </c>
      <c r="J204" s="168" t="s">
        <v>6296</v>
      </c>
      <c r="K204" s="207"/>
      <c r="L204" s="207"/>
      <c r="M204" s="207"/>
      <c r="N204" s="207"/>
      <c r="O204" s="207"/>
      <c r="P204" s="169"/>
      <c r="Q204" s="208"/>
      <c r="R204" s="166" t="str">
        <f ca="1">IF(ISERROR($V204),"",OFFSET('Smelter Look-up'!$C$4,$V204-4,0)&amp;"")</f>
        <v>Italpreziosi</v>
      </c>
      <c r="S204" s="165" t="str">
        <f t="shared" ca="1" si="29"/>
        <v>IT</v>
      </c>
      <c r="T204" s="165" t="str">
        <f ca="1">IF(B204="","",IF(ISERROR(MATCH($J204,SorP!$B$1:$B$6261,0)),"",INDIRECT("'SorP'!$A$"&amp;MATCH($S204&amp;$J204,SorP!C:C,0))))</f>
        <v>IT-52</v>
      </c>
      <c r="U204" s="185"/>
      <c r="V204" s="209">
        <f>IF(C204="",NA(),IF(OR(C204="Smelter not listed",C204="Smelter not yet identified"),MATCH($B204&amp;$D204,'Smelter Look-up'!$J:$J,0),MATCH($B204&amp;$C204,'Smelter Look-up'!$J:$J,0)))</f>
        <v>139</v>
      </c>
      <c r="X204" s="210">
        <f t="shared" si="30"/>
        <v>0</v>
      </c>
      <c r="AB204" s="211" t="str">
        <f t="shared" si="31"/>
        <v>GoldItalpreziosi</v>
      </c>
    </row>
    <row r="205" spans="1:28" s="210" customFormat="1" ht="25.5">
      <c r="A205" s="165" t="s">
        <v>747</v>
      </c>
      <c r="B205" s="166" t="s">
        <v>1088</v>
      </c>
      <c r="C205" s="170" t="s">
        <v>746</v>
      </c>
      <c r="D205" s="213" t="s">
        <v>746</v>
      </c>
      <c r="E205" s="166" t="s">
        <v>848</v>
      </c>
      <c r="F205" s="166" t="s">
        <v>747</v>
      </c>
      <c r="G205" s="166" t="s">
        <v>12764</v>
      </c>
      <c r="H205" s="167">
        <v>0</v>
      </c>
      <c r="I205" s="168" t="s">
        <v>2233</v>
      </c>
      <c r="J205" s="168" t="s">
        <v>10585</v>
      </c>
      <c r="K205" s="207"/>
      <c r="L205" s="207"/>
      <c r="M205" s="207"/>
      <c r="N205" s="207"/>
      <c r="O205" s="207"/>
      <c r="P205" s="169"/>
      <c r="Q205" s="208"/>
      <c r="R205" s="166" t="str">
        <f ca="1">IF(ISERROR($V205),"",OFFSET('Smelter Look-up'!$C$4,$V205-4,0)&amp;"")</f>
        <v>O.M. Manufacturing (Thailand) Co., Ltd.</v>
      </c>
      <c r="S205" s="165" t="str">
        <f t="shared" ca="1" si="29"/>
        <v>TH</v>
      </c>
      <c r="T205" s="165" t="str">
        <f ca="1">IF(B205="","",IF(ISERROR(MATCH($J205,SorP!$B$1:$B$6261,0)),"",INDIRECT("'SorP'!$A$"&amp;MATCH($S205&amp;$J205,SorP!C:C,0))))</f>
        <v>TH-20</v>
      </c>
      <c r="U205" s="185"/>
      <c r="V205" s="209">
        <f>IF(C205="",NA(),IF(OR(C205="Smelter not listed",C205="Smelter not yet identified"),MATCH($B205&amp;$D205,'Smelter Look-up'!$J:$J,0),MATCH($B205&amp;$C205,'Smelter Look-up'!$J:$J,0)))</f>
        <v>511</v>
      </c>
      <c r="X205" s="210">
        <f t="shared" si="30"/>
        <v>0</v>
      </c>
      <c r="AB205" s="211" t="str">
        <f t="shared" si="31"/>
        <v>TinO.M. Manufacturing (Thailand) Co., Ltd.</v>
      </c>
    </row>
    <row r="206" spans="1:28" s="210" customFormat="1" ht="25.5">
      <c r="A206" s="165" t="s">
        <v>683</v>
      </c>
      <c r="B206" s="166" t="s">
        <v>1087</v>
      </c>
      <c r="C206" s="170" t="s">
        <v>1184</v>
      </c>
      <c r="D206" s="213" t="s">
        <v>1184</v>
      </c>
      <c r="E206" s="166" t="s">
        <v>1066</v>
      </c>
      <c r="F206" s="166" t="s">
        <v>683</v>
      </c>
      <c r="G206" s="166" t="s">
        <v>12764</v>
      </c>
      <c r="H206" s="167">
        <v>0</v>
      </c>
      <c r="I206" s="168" t="s">
        <v>1569</v>
      </c>
      <c r="J206" s="168" t="s">
        <v>1568</v>
      </c>
      <c r="K206" s="207"/>
      <c r="L206" s="207"/>
      <c r="M206" s="207"/>
      <c r="N206" s="207"/>
      <c r="O206" s="207"/>
      <c r="P206" s="169"/>
      <c r="Q206" s="208"/>
      <c r="R206" s="166" t="str">
        <f ca="1">IF(ISERROR($V206),"",OFFSET('Smelter Look-up'!$C$4,$V206-4,0)&amp;"")</f>
        <v>Mitsui Mining and Smelting Co., Ltd.</v>
      </c>
      <c r="S206" s="165" t="str">
        <f t="shared" ca="1" si="29"/>
        <v>JP</v>
      </c>
      <c r="T206" s="165" t="str">
        <f ca="1">IF(B206="","",IF(ISERROR(MATCH($J206,SorP!$B$1:$B$6261,0)),"",INDIRECT("'SorP'!$A$"&amp;MATCH($S206&amp;$J206,SorP!C:C,0))))</f>
        <v>JP-34</v>
      </c>
      <c r="U206" s="185"/>
      <c r="V206" s="209">
        <f>IF(C206="",NA(),IF(OR(C206="Smelter not listed",C206="Smelter not yet identified"),MATCH($B206&amp;$D206,'Smelter Look-up'!$J:$J,0),MATCH($B206&amp;$C206,'Smelter Look-up'!$J:$J,0)))</f>
        <v>206</v>
      </c>
      <c r="X206" s="210">
        <f t="shared" si="30"/>
        <v>0</v>
      </c>
      <c r="AB206" s="211" t="str">
        <f t="shared" si="31"/>
        <v>GoldMitsui Mining and Smelting Co., Ltd.</v>
      </c>
    </row>
    <row r="207" spans="1:28" s="210" customFormat="1" ht="25.5">
      <c r="A207" s="165" t="s">
        <v>13350</v>
      </c>
      <c r="B207" s="166" t="s">
        <v>1090</v>
      </c>
      <c r="C207" s="170" t="s">
        <v>13336</v>
      </c>
      <c r="D207" s="213" t="s">
        <v>13336</v>
      </c>
      <c r="E207" s="166" t="s">
        <v>1054</v>
      </c>
      <c r="F207" s="166" t="s">
        <v>13350</v>
      </c>
      <c r="G207" s="166" t="s">
        <v>12764</v>
      </c>
      <c r="H207" s="167">
        <v>0</v>
      </c>
      <c r="I207" s="168" t="s">
        <v>2400</v>
      </c>
      <c r="J207" s="168" t="s">
        <v>1610</v>
      </c>
      <c r="K207" s="207"/>
      <c r="L207" s="207"/>
      <c r="M207" s="207"/>
      <c r="N207" s="207"/>
      <c r="O207" s="207"/>
      <c r="P207" s="169"/>
      <c r="Q207" s="208"/>
      <c r="R207" s="166" t="str">
        <f ca="1">IF(ISERROR($V207),"",OFFSET('Smelter Look-up'!$C$4,$V207-4,0)&amp;"")</f>
        <v>Albasteel Industria e Comercio de Ligas Para Fundicao Ltd.</v>
      </c>
      <c r="S207" s="165" t="str">
        <f t="shared" ca="1" si="29"/>
        <v>BR</v>
      </c>
      <c r="T207" s="165" t="str">
        <f ca="1">IF(B207="","",IF(ISERROR(MATCH($J207,SorP!$B$1:$B$6261,0)),"",INDIRECT("'SorP'!$A$"&amp;MATCH($S207&amp;$J207,SorP!C:C,0))))</f>
        <v>BR-SP</v>
      </c>
      <c r="U207" s="185"/>
      <c r="V207" s="209">
        <f>IF(C207="",NA(),IF(OR(C207="Smelter not listed",C207="Smelter not yet identified"),MATCH($B207&amp;$D207,'Smelter Look-up'!$J:$J,0),MATCH($B207&amp;$C207,'Smelter Look-up'!$J:$J,0)))</f>
        <v>576</v>
      </c>
      <c r="X207" s="210">
        <f t="shared" si="30"/>
        <v>0</v>
      </c>
      <c r="AB207" s="211" t="str">
        <f t="shared" si="31"/>
        <v>TungstenAlbasteel Industria e Comercio de Ligas Para Fundicao Ltd.</v>
      </c>
    </row>
    <row r="208" spans="1:28" s="210" customFormat="1" ht="20.25">
      <c r="A208" s="165" t="s">
        <v>631</v>
      </c>
      <c r="B208" s="166" t="s">
        <v>1087</v>
      </c>
      <c r="C208" s="170" t="s">
        <v>14841</v>
      </c>
      <c r="D208" s="213" t="s">
        <v>14841</v>
      </c>
      <c r="E208" s="166" t="s">
        <v>1059</v>
      </c>
      <c r="F208" s="166" t="s">
        <v>631</v>
      </c>
      <c r="G208" s="166" t="s">
        <v>12764</v>
      </c>
      <c r="H208" s="167">
        <v>0</v>
      </c>
      <c r="I208" s="168" t="s">
        <v>1498</v>
      </c>
      <c r="J208" s="168" t="s">
        <v>1499</v>
      </c>
      <c r="K208" s="207"/>
      <c r="L208" s="207"/>
      <c r="M208" s="207"/>
      <c r="N208" s="207"/>
      <c r="O208" s="207"/>
      <c r="P208" s="169"/>
      <c r="Q208" s="208"/>
      <c r="R208" s="166" t="str">
        <f ca="1">IF(ISERROR($V208),"",OFFSET('Smelter Look-up'!$C$4,$V208-4,0)&amp;"")</f>
        <v>Agosi AG</v>
      </c>
      <c r="S208" s="165" t="str">
        <f t="shared" ca="1" si="29"/>
        <v>DE</v>
      </c>
      <c r="T208" s="165" t="str">
        <f ca="1">IF(B208="","",IF(ISERROR(MATCH($J208,SorP!$B$1:$B$6261,0)),"",INDIRECT("'SorP'!$A$"&amp;MATCH($S208&amp;$J208,SorP!C:C,0))))</f>
        <v>DE-BW</v>
      </c>
      <c r="U208" s="185"/>
      <c r="V208" s="209">
        <f>IF(C208="",NA(),IF(OR(C208="Smelter not listed",C208="Smelter not yet identified"),MATCH($B208&amp;$D208,'Smelter Look-up'!$J:$J,0),MATCH($B208&amp;$C208,'Smelter Look-up'!$J:$J,0)))</f>
        <v>10</v>
      </c>
      <c r="X208" s="210">
        <f t="shared" si="30"/>
        <v>0</v>
      </c>
      <c r="AB208" s="211" t="str">
        <f t="shared" si="31"/>
        <v>GoldAgosi AG</v>
      </c>
    </row>
    <row r="209" spans="1:28" s="210" customFormat="1" ht="25.5">
      <c r="A209" s="165" t="s">
        <v>15936</v>
      </c>
      <c r="B209" s="166" t="s">
        <v>1090</v>
      </c>
      <c r="C209" s="170" t="s">
        <v>15937</v>
      </c>
      <c r="D209" s="213" t="s">
        <v>15937</v>
      </c>
      <c r="E209" s="166" t="s">
        <v>1058</v>
      </c>
      <c r="F209" s="166" t="s">
        <v>15936</v>
      </c>
      <c r="G209" s="166" t="s">
        <v>12764</v>
      </c>
      <c r="H209" s="167">
        <v>0</v>
      </c>
      <c r="I209" s="168" t="s">
        <v>15938</v>
      </c>
      <c r="J209" s="168" t="s">
        <v>13101</v>
      </c>
      <c r="K209" s="207"/>
      <c r="L209" s="207"/>
      <c r="M209" s="207"/>
      <c r="N209" s="207"/>
      <c r="O209" s="207"/>
      <c r="P209" s="169"/>
      <c r="Q209" s="208"/>
      <c r="R209" s="166" t="str">
        <f ca="1">IF(ISERROR($V209),"",OFFSET('Smelter Look-up'!$C$4,$V209-4,0)&amp;"")</f>
        <v/>
      </c>
      <c r="S209" s="165" t="str">
        <f t="shared" ca="1" si="29"/>
        <v>CN</v>
      </c>
      <c r="T209" s="165" t="str">
        <f ca="1">IF(B209="","",IF(ISERROR(MATCH($J209,SorP!$B$1:$B$6261,0)),"",INDIRECT("'SorP'!$A$"&amp;MATCH($S209&amp;$J209,SorP!C:C,0))))</f>
        <v>CN-GX</v>
      </c>
      <c r="U209" s="185"/>
      <c r="V209" s="209" t="e">
        <f>IF(C209="",NA(),IF(OR(C209="Smelter not listed",C209="Smelter not yet identified"),MATCH($B209&amp;$D209,'Smelter Look-up'!$J:$J,0),MATCH($B209&amp;$C209,'Smelter Look-up'!$J:$J,0)))</f>
        <v>#N/A</v>
      </c>
      <c r="X209" s="210">
        <f t="shared" si="30"/>
        <v>0</v>
      </c>
      <c r="AB209" s="211" t="str">
        <f t="shared" si="31"/>
        <v>TungstenCNMC (Guangxi) PGMA Co., Ltd.</v>
      </c>
    </row>
    <row r="210" spans="1:28" s="210" customFormat="1" ht="20.25">
      <c r="A210" s="165" t="s">
        <v>2212</v>
      </c>
      <c r="B210" s="166" t="s">
        <v>1087</v>
      </c>
      <c r="C210" s="170" t="s">
        <v>13279</v>
      </c>
      <c r="D210" s="213" t="s">
        <v>13279</v>
      </c>
      <c r="E210" s="166" t="s">
        <v>1074</v>
      </c>
      <c r="F210" s="166" t="s">
        <v>2212</v>
      </c>
      <c r="G210" s="166" t="s">
        <v>12764</v>
      </c>
      <c r="H210" s="167">
        <v>0</v>
      </c>
      <c r="I210" s="168" t="s">
        <v>2241</v>
      </c>
      <c r="J210" s="168" t="s">
        <v>8529</v>
      </c>
      <c r="K210" s="207"/>
      <c r="L210" s="207"/>
      <c r="M210" s="207"/>
      <c r="N210" s="207"/>
      <c r="O210" s="207"/>
      <c r="P210" s="169"/>
      <c r="Q210" s="208"/>
      <c r="R210" s="166" t="str">
        <f ca="1">IF(ISERROR($V210),"",OFFSET('Smelter Look-up'!$C$4,$V210-4,0)&amp;"")</f>
        <v>REMONDIS PMR B.V.</v>
      </c>
      <c r="S210" s="165" t="str">
        <f t="shared" ca="1" si="29"/>
        <v>Unknown</v>
      </c>
      <c r="T210" s="165" t="e">
        <f ca="1">IF(B210="","",IF(ISERROR(MATCH($J210,SorP!$B$1:$B$6261,0)),"",INDIRECT("'SorP'!$A$"&amp;MATCH($S210&amp;$J210,SorP!C:C,0))))</f>
        <v>#N/A</v>
      </c>
      <c r="U210" s="185"/>
      <c r="V210" s="209">
        <f>IF(C210="",NA(),IF(OR(C210="Smelter not listed",C210="Smelter not yet identified"),MATCH($B210&amp;$D210,'Smelter Look-up'!$J:$J,0),MATCH($B210&amp;$C210,'Smelter Look-up'!$J:$J,0)))</f>
        <v>244</v>
      </c>
      <c r="X210" s="210">
        <f t="shared" si="30"/>
        <v>0</v>
      </c>
      <c r="AB210" s="211" t="str">
        <f t="shared" si="31"/>
        <v>GoldREMONDIS PMR B.V.</v>
      </c>
    </row>
    <row r="211" spans="1:28" s="210" customFormat="1" ht="20.25">
      <c r="A211" s="165" t="s">
        <v>706</v>
      </c>
      <c r="B211" s="166" t="s">
        <v>1087</v>
      </c>
      <c r="C211" s="170" t="s">
        <v>14492</v>
      </c>
      <c r="D211" s="213" t="s">
        <v>14492</v>
      </c>
      <c r="E211" s="166" t="s">
        <v>1058</v>
      </c>
      <c r="F211" s="166" t="s">
        <v>706</v>
      </c>
      <c r="G211" s="166" t="s">
        <v>12764</v>
      </c>
      <c r="H211" s="167">
        <v>0</v>
      </c>
      <c r="I211" s="168" t="s">
        <v>1594</v>
      </c>
      <c r="J211" s="168" t="s">
        <v>13118</v>
      </c>
      <c r="K211" s="207"/>
      <c r="L211" s="207"/>
      <c r="M211" s="207"/>
      <c r="N211" s="207"/>
      <c r="O211" s="207"/>
      <c r="P211" s="169"/>
      <c r="Q211" s="208"/>
      <c r="R211" s="166" t="str">
        <f ca="1">IF(ISERROR($V211),"",OFFSET('Smelter Look-up'!$C$4,$V211-4,0)&amp;"")</f>
        <v>Shandong Gold Smelting Co., Ltd.</v>
      </c>
      <c r="S211" s="165" t="str">
        <f t="shared" ca="1" si="29"/>
        <v>CN</v>
      </c>
      <c r="T211" s="165" t="str">
        <f ca="1">IF(B211="","",IF(ISERROR(MATCH($J211,SorP!$B$1:$B$6261,0)),"",INDIRECT("'SorP'!$A$"&amp;MATCH($S211&amp;$J211,SorP!C:C,0))))</f>
        <v>CN-SD</v>
      </c>
      <c r="U211" s="185"/>
      <c r="V211" s="209">
        <f>IF(C211="",NA(),IF(OR(C211="Smelter not listed",C211="Smelter not yet identified"),MATCH($B211&amp;$D211,'Smelter Look-up'!$J:$J,0),MATCH($B211&amp;$C211,'Smelter Look-up'!$J:$J,0)))</f>
        <v>263</v>
      </c>
      <c r="X211" s="210">
        <f t="shared" si="30"/>
        <v>0</v>
      </c>
      <c r="AB211" s="211" t="str">
        <f t="shared" si="31"/>
        <v>GoldShandong Gold Smelting Co., Ltd.</v>
      </c>
    </row>
    <row r="212" spans="1:28" s="210" customFormat="1" ht="20.25">
      <c r="A212" s="165" t="s">
        <v>719</v>
      </c>
      <c r="B212" s="166" t="s">
        <v>1089</v>
      </c>
      <c r="C212" s="170" t="s">
        <v>43</v>
      </c>
      <c r="D212" s="213" t="s">
        <v>43</v>
      </c>
      <c r="E212" s="166" t="s">
        <v>1058</v>
      </c>
      <c r="F212" s="166" t="s">
        <v>719</v>
      </c>
      <c r="G212" s="166" t="s">
        <v>12764</v>
      </c>
      <c r="H212" s="167">
        <v>0</v>
      </c>
      <c r="I212" s="168" t="s">
        <v>1640</v>
      </c>
      <c r="J212" s="168" t="s">
        <v>13122</v>
      </c>
      <c r="K212" s="207"/>
      <c r="L212" s="207"/>
      <c r="M212" s="207"/>
      <c r="N212" s="207"/>
      <c r="O212" s="207"/>
      <c r="P212" s="169"/>
      <c r="Q212" s="208"/>
      <c r="R212" s="166" t="str">
        <f ca="1">IF(ISERROR($V212),"",OFFSET('Smelter Look-up'!$C$4,$V212-4,0)&amp;"")</f>
        <v>F&amp;X Electro-Materials Ltd.</v>
      </c>
      <c r="S212" s="165" t="str">
        <f t="shared" ca="1" si="29"/>
        <v>CN</v>
      </c>
      <c r="T212" s="165" t="str">
        <f ca="1">IF(B212="","",IF(ISERROR(MATCH($J212,SorP!$B$1:$B$6261,0)),"",INDIRECT("'SorP'!$A$"&amp;MATCH($S212&amp;$J212,SorP!C:C,0))))</f>
        <v>CN-GD</v>
      </c>
      <c r="U212" s="185"/>
      <c r="V212" s="209">
        <f>IF(C212="",NA(),IF(OR(C212="Smelter not listed",C212="Smelter not yet identified"),MATCH($B212&amp;$D212,'Smelter Look-up'!$J:$J,0),MATCH($B212&amp;$C212,'Smelter Look-up'!$J:$J,0)))</f>
        <v>356</v>
      </c>
      <c r="X212" s="210">
        <f t="shared" si="30"/>
        <v>0</v>
      </c>
      <c r="AB212" s="211" t="str">
        <f t="shared" si="31"/>
        <v>TantalumF&amp;X Electro-Materials Ltd.</v>
      </c>
    </row>
    <row r="213" spans="1:28" s="210" customFormat="1" ht="20.25">
      <c r="A213" s="165" t="s">
        <v>15939</v>
      </c>
      <c r="B213" s="166" t="s">
        <v>1090</v>
      </c>
      <c r="C213" s="170" t="s">
        <v>15940</v>
      </c>
      <c r="D213" s="213" t="s">
        <v>15940</v>
      </c>
      <c r="E213" s="166" t="s">
        <v>1054</v>
      </c>
      <c r="F213" s="166" t="s">
        <v>15939</v>
      </c>
      <c r="G213" s="166" t="s">
        <v>12764</v>
      </c>
      <c r="H213" s="167">
        <v>0</v>
      </c>
      <c r="I213" s="168" t="s">
        <v>15941</v>
      </c>
      <c r="J213" s="168" t="s">
        <v>1610</v>
      </c>
      <c r="K213" s="207"/>
      <c r="L213" s="207"/>
      <c r="M213" s="207"/>
      <c r="N213" s="207"/>
      <c r="O213" s="207"/>
      <c r="P213" s="169"/>
      <c r="Q213" s="208"/>
      <c r="R213" s="166" t="str">
        <f ca="1">IF(ISERROR($V213),"",OFFSET('Smelter Look-up'!$C$4,$V213-4,0)&amp;"")</f>
        <v/>
      </c>
      <c r="S213" s="165" t="str">
        <f t="shared" ca="1" si="29"/>
        <v>BR</v>
      </c>
      <c r="T213" s="165" t="str">
        <f ca="1">IF(B213="","",IF(ISERROR(MATCH($J213,SorP!$B$1:$B$6261,0)),"",INDIRECT("'SorP'!$A$"&amp;MATCH($S213&amp;$J213,SorP!C:C,0))))</f>
        <v>BR-SP</v>
      </c>
      <c r="U213" s="185"/>
      <c r="V213" s="209" t="e">
        <f>IF(C213="",NA(),IF(OR(C213="Smelter not listed",C213="Smelter not yet identified"),MATCH($B213&amp;$D213,'Smelter Look-up'!$J:$J,0),MATCH($B213&amp;$C213,'Smelter Look-up'!$J:$J,0)))</f>
        <v>#N/A</v>
      </c>
      <c r="X213" s="210">
        <f t="shared" si="30"/>
        <v>0</v>
      </c>
      <c r="AB213" s="211" t="str">
        <f t="shared" si="31"/>
        <v>TungstenACL Metais Eireli</v>
      </c>
    </row>
    <row r="214" spans="1:28" s="210" customFormat="1" ht="20.25">
      <c r="A214" s="165" t="s">
        <v>1364</v>
      </c>
      <c r="B214" s="166" t="s">
        <v>1089</v>
      </c>
      <c r="C214" s="170" t="s">
        <v>1363</v>
      </c>
      <c r="D214" s="213" t="s">
        <v>1363</v>
      </c>
      <c r="E214" s="166" t="s">
        <v>1066</v>
      </c>
      <c r="F214" s="166" t="s">
        <v>1364</v>
      </c>
      <c r="G214" s="166" t="s">
        <v>12764</v>
      </c>
      <c r="H214" s="167">
        <v>0</v>
      </c>
      <c r="I214" s="168" t="s">
        <v>1675</v>
      </c>
      <c r="J214" s="168" t="s">
        <v>1509</v>
      </c>
      <c r="K214" s="207"/>
      <c r="L214" s="207"/>
      <c r="M214" s="207"/>
      <c r="N214" s="207"/>
      <c r="O214" s="207"/>
      <c r="P214" s="169"/>
      <c r="Q214" s="208"/>
      <c r="R214" s="166" t="str">
        <f ca="1">IF(ISERROR($V214),"",OFFSET('Smelter Look-up'!$C$4,$V214-4,0)&amp;"")</f>
        <v>Global Advanced Metals Aizu</v>
      </c>
      <c r="S214" s="165" t="str">
        <f t="shared" ca="1" si="29"/>
        <v>JP</v>
      </c>
      <c r="T214" s="165" t="str">
        <f ca="1">IF(B214="","",IF(ISERROR(MATCH($J214,SorP!$B$1:$B$6261,0)),"",INDIRECT("'SorP'!$A$"&amp;MATCH($S214&amp;$J214,SorP!C:C,0))))</f>
        <v>JP-07</v>
      </c>
      <c r="U214" s="185"/>
      <c r="V214" s="209">
        <f>IF(C214="",NA(),IF(OR(C214="Smelter not listed",C214="Smelter not yet identified"),MATCH($B214&amp;$D214,'Smelter Look-up'!$J:$J,0),MATCH($B214&amp;$C214,'Smelter Look-up'!$J:$J,0)))</f>
        <v>358</v>
      </c>
      <c r="X214" s="210">
        <f t="shared" si="30"/>
        <v>0</v>
      </c>
      <c r="AB214" s="211" t="str">
        <f t="shared" si="31"/>
        <v>TantalumGlobal Advanced Metals Aizu</v>
      </c>
    </row>
    <row r="215" spans="1:28" s="210" customFormat="1" ht="25.5">
      <c r="A215" s="165" t="s">
        <v>730</v>
      </c>
      <c r="B215" s="166" t="s">
        <v>1089</v>
      </c>
      <c r="C215" s="170" t="s">
        <v>12783</v>
      </c>
      <c r="D215" s="213" t="s">
        <v>12783</v>
      </c>
      <c r="E215" s="166" t="s">
        <v>1058</v>
      </c>
      <c r="F215" s="166" t="s">
        <v>730</v>
      </c>
      <c r="G215" s="166" t="s">
        <v>12764</v>
      </c>
      <c r="H215" s="167">
        <v>0</v>
      </c>
      <c r="I215" s="168" t="s">
        <v>1655</v>
      </c>
      <c r="J215" s="168" t="s">
        <v>13121</v>
      </c>
      <c r="K215" s="207"/>
      <c r="L215" s="207"/>
      <c r="M215" s="207"/>
      <c r="N215" s="207"/>
      <c r="O215" s="207"/>
      <c r="P215" s="169"/>
      <c r="Q215" s="208"/>
      <c r="R215" s="166" t="str">
        <f ca="1">IF(ISERROR($V215),"",OFFSET('Smelter Look-up'!$C$4,$V215-4,0)&amp;"")</f>
        <v>Yanling Jincheng Tantalum &amp; Niobium Co., Ltd.</v>
      </c>
      <c r="S215" s="165" t="str">
        <f t="shared" ca="1" si="29"/>
        <v>CN</v>
      </c>
      <c r="T215" s="165" t="str">
        <f ca="1">IF(B215="","",IF(ISERROR(MATCH($J215,SorP!$B$1:$B$6261,0)),"",INDIRECT("'SorP'!$A$"&amp;MATCH($S215&amp;$J215,SorP!C:C,0))))</f>
        <v>CN-HN</v>
      </c>
      <c r="U215" s="185"/>
      <c r="V215" s="209">
        <f>IF(C215="",NA(),IF(OR(C215="Smelter not listed",C215="Smelter not yet identified"),MATCH($B215&amp;$D215,'Smelter Look-up'!$J:$J,0),MATCH($B215&amp;$C215,'Smelter Look-up'!$J:$J,0)))</f>
        <v>412</v>
      </c>
      <c r="X215" s="210">
        <f t="shared" si="30"/>
        <v>0</v>
      </c>
      <c r="AB215" s="211" t="str">
        <f t="shared" si="31"/>
        <v>TantalumYanling Jincheng Tantalum &amp; Niobium Co., Ltd.</v>
      </c>
    </row>
    <row r="216" spans="1:28" s="210" customFormat="1" ht="20.25">
      <c r="A216" s="165" t="s">
        <v>13352</v>
      </c>
      <c r="B216" s="166" t="s">
        <v>1090</v>
      </c>
      <c r="C216" s="170" t="s">
        <v>13338</v>
      </c>
      <c r="D216" s="213" t="s">
        <v>13338</v>
      </c>
      <c r="E216" s="166" t="s">
        <v>1054</v>
      </c>
      <c r="F216" s="166" t="s">
        <v>13352</v>
      </c>
      <c r="G216" s="166" t="s">
        <v>12764</v>
      </c>
      <c r="H216" s="167">
        <v>0</v>
      </c>
      <c r="I216" s="168" t="s">
        <v>13361</v>
      </c>
      <c r="J216" s="168" t="s">
        <v>3339</v>
      </c>
      <c r="K216" s="207"/>
      <c r="L216" s="207"/>
      <c r="M216" s="207"/>
      <c r="N216" s="207"/>
      <c r="O216" s="207"/>
      <c r="P216" s="169"/>
      <c r="Q216" s="208"/>
      <c r="R216" s="166" t="str">
        <f ca="1">IF(ISERROR($V216),"",OFFSET('Smelter Look-up'!$C$4,$V216-4,0)&amp;"")</f>
        <v>Cronimet Brasil Ltda</v>
      </c>
      <c r="S216" s="165" t="str">
        <f t="shared" ca="1" si="29"/>
        <v>BR</v>
      </c>
      <c r="T216" s="165" t="str">
        <f ca="1">IF(B216="","",IF(ISERROR(MATCH($J216,SorP!$B$1:$B$6261,0)),"",INDIRECT("'SorP'!$A$"&amp;MATCH($S216&amp;$J216,SorP!C:C,0))))</f>
        <v>BR-SC</v>
      </c>
      <c r="U216" s="185"/>
      <c r="V216" s="209">
        <f>IF(C216="",NA(),IF(OR(C216="Smelter not listed",C216="Smelter not yet identified"),MATCH($B216&amp;$D216,'Smelter Look-up'!$J:$J,0),MATCH($B216&amp;$C216,'Smelter Look-up'!$J:$J,0)))</f>
        <v>589</v>
      </c>
      <c r="X216" s="210">
        <f t="shared" si="30"/>
        <v>0</v>
      </c>
      <c r="AB216" s="211" t="str">
        <f t="shared" si="31"/>
        <v>TungstenCronimet Brasil Ltda</v>
      </c>
    </row>
    <row r="217" spans="1:28" s="210" customFormat="1" ht="25.5">
      <c r="A217" s="165" t="s">
        <v>1635</v>
      </c>
      <c r="B217" s="166" t="s">
        <v>1087</v>
      </c>
      <c r="C217" s="170" t="s">
        <v>1634</v>
      </c>
      <c r="D217" s="213" t="s">
        <v>1634</v>
      </c>
      <c r="E217" s="166" t="s">
        <v>1050</v>
      </c>
      <c r="F217" s="166" t="s">
        <v>1635</v>
      </c>
      <c r="G217" s="166" t="s">
        <v>12764</v>
      </c>
      <c r="H217" s="167">
        <v>0</v>
      </c>
      <c r="I217" s="168" t="s">
        <v>1633</v>
      </c>
      <c r="J217" s="168" t="s">
        <v>2461</v>
      </c>
      <c r="K217" s="207"/>
      <c r="L217" s="207"/>
      <c r="M217" s="207"/>
      <c r="N217" s="207"/>
      <c r="O217" s="207"/>
      <c r="P217" s="169"/>
      <c r="Q217" s="208"/>
      <c r="R217" s="166" t="str">
        <f ca="1">IF(ISERROR($V217),"",OFFSET('Smelter Look-up'!$C$4,$V217-4,0)&amp;"")</f>
        <v>Emirates Gold DMCC</v>
      </c>
      <c r="S217" s="165" t="str">
        <f t="shared" ca="1" si="29"/>
        <v>AE</v>
      </c>
      <c r="T217" s="165" t="str">
        <f ca="1">IF(B217="","",IF(ISERROR(MATCH($J217,SorP!$B$1:$B$6261,0)),"",INDIRECT("'SorP'!$A$"&amp;MATCH($S217&amp;$J217,SorP!C:C,0))))</f>
        <v>AE-DU</v>
      </c>
      <c r="U217" s="185"/>
      <c r="V217" s="209">
        <f>IF(C217="",NA(),IF(OR(C217="Smelter not listed",C217="Smelter not yet identified"),MATCH($B217&amp;$D217,'Smelter Look-up'!$J:$J,0),MATCH($B217&amp;$C217,'Smelter Look-up'!$J:$J,0)))</f>
        <v>94</v>
      </c>
      <c r="X217" s="210">
        <f t="shared" si="30"/>
        <v>0</v>
      </c>
      <c r="AB217" s="211" t="str">
        <f t="shared" si="31"/>
        <v>GoldEmirates Gold DMCC</v>
      </c>
    </row>
    <row r="218" spans="1:28" s="210" customFormat="1" ht="25.5">
      <c r="A218" s="165" t="s">
        <v>739</v>
      </c>
      <c r="B218" s="166" t="s">
        <v>1088</v>
      </c>
      <c r="C218" s="170" t="s">
        <v>2053</v>
      </c>
      <c r="D218" s="213" t="s">
        <v>2053</v>
      </c>
      <c r="E218" s="166" t="s">
        <v>1058</v>
      </c>
      <c r="F218" s="166" t="s">
        <v>739</v>
      </c>
      <c r="G218" s="166" t="s">
        <v>12764</v>
      </c>
      <c r="H218" s="167">
        <v>0</v>
      </c>
      <c r="I218" s="168" t="s">
        <v>2336</v>
      </c>
      <c r="J218" s="168" t="s">
        <v>13126</v>
      </c>
      <c r="K218" s="207"/>
      <c r="L218" s="207"/>
      <c r="M218" s="207"/>
      <c r="N218" s="207"/>
      <c r="O218" s="207"/>
      <c r="P218" s="169"/>
      <c r="Q218" s="208"/>
      <c r="R218" s="166" t="str">
        <f ca="1">IF(ISERROR($V218),"",OFFSET('Smelter Look-up'!$C$4,$V218-4,0)&amp;"")</f>
        <v>Gejiu Non-Ferrous Metal Processing Co., Ltd.</v>
      </c>
      <c r="S218" s="165" t="str">
        <f t="shared" ca="1" si="29"/>
        <v>CN</v>
      </c>
      <c r="T218" s="165" t="str">
        <f ca="1">IF(B218="","",IF(ISERROR(MATCH($J218,SorP!$B$1:$B$6261,0)),"",INDIRECT("'SorP'!$A$"&amp;MATCH($S218&amp;$J218,SorP!C:C,0))))</f>
        <v>CN-YN</v>
      </c>
      <c r="U218" s="185"/>
      <c r="V218" s="209">
        <f>IF(C218="",NA(),IF(OR(C218="Smelter not listed",C218="Smelter not yet identified"),MATCH($B218&amp;$D218,'Smelter Look-up'!$J:$J,0),MATCH($B218&amp;$C218,'Smelter Look-up'!$J:$J,0)))</f>
        <v>468</v>
      </c>
      <c r="X218" s="210">
        <f t="shared" si="30"/>
        <v>0</v>
      </c>
      <c r="AB218" s="211" t="str">
        <f t="shared" si="31"/>
        <v>TinGejiu Non-Ferrous Metal Processing Co., Ltd.</v>
      </c>
    </row>
    <row r="219" spans="1:28" s="210" customFormat="1" ht="20.25">
      <c r="A219" s="165" t="s">
        <v>753</v>
      </c>
      <c r="B219" s="166" t="s">
        <v>1088</v>
      </c>
      <c r="C219" s="170" t="s">
        <v>989</v>
      </c>
      <c r="D219" s="213" t="s">
        <v>989</v>
      </c>
      <c r="E219" s="166" t="s">
        <v>848</v>
      </c>
      <c r="F219" s="166" t="s">
        <v>753</v>
      </c>
      <c r="G219" s="166" t="s">
        <v>12764</v>
      </c>
      <c r="H219" s="167">
        <v>0</v>
      </c>
      <c r="I219" s="168" t="s">
        <v>1711</v>
      </c>
      <c r="J219" s="168" t="s">
        <v>1712</v>
      </c>
      <c r="K219" s="207"/>
      <c r="L219" s="207"/>
      <c r="M219" s="207"/>
      <c r="N219" s="207"/>
      <c r="O219" s="207"/>
      <c r="P219" s="169"/>
      <c r="Q219" s="208"/>
      <c r="R219" s="166" t="str">
        <f ca="1">IF(ISERROR($V219),"",OFFSET('Smelter Look-up'!$C$4,$V219-4,0)&amp;"")</f>
        <v>Thaisarco</v>
      </c>
      <c r="S219" s="165" t="str">
        <f t="shared" ca="1" si="29"/>
        <v>TH</v>
      </c>
      <c r="T219" s="165" t="str">
        <f ca="1">IF(B219="","",IF(ISERROR(MATCH($J219,SorP!$B$1:$B$6261,0)),"",INDIRECT("'SorP'!$A$"&amp;MATCH($S219&amp;$J219,SorP!C:C,0))))</f>
        <v>TH-83</v>
      </c>
      <c r="U219" s="185"/>
      <c r="V219" s="209">
        <f>IF(C219="",NA(),IF(OR(C219="Smelter not listed",C219="Smelter not yet identified"),MATCH($B219&amp;$D219,'Smelter Look-up'!$J:$J,0),MATCH($B219&amp;$C219,'Smelter Look-up'!$J:$J,0)))</f>
        <v>543</v>
      </c>
      <c r="X219" s="210">
        <f t="shared" si="30"/>
        <v>0</v>
      </c>
      <c r="AB219" s="211" t="str">
        <f t="shared" si="31"/>
        <v>TinThaisarco</v>
      </c>
    </row>
    <row r="220" spans="1:28" s="210" customFormat="1" ht="20.25">
      <c r="A220" s="165" t="s">
        <v>1382</v>
      </c>
      <c r="B220" s="166" t="s">
        <v>1090</v>
      </c>
      <c r="C220" s="170" t="s">
        <v>14542</v>
      </c>
      <c r="D220" s="213" t="s">
        <v>14542</v>
      </c>
      <c r="E220" s="166" t="s">
        <v>852</v>
      </c>
      <c r="F220" s="166" t="s">
        <v>1382</v>
      </c>
      <c r="G220" s="166" t="s">
        <v>12764</v>
      </c>
      <c r="H220" s="167">
        <v>0</v>
      </c>
      <c r="I220" s="168" t="s">
        <v>1749</v>
      </c>
      <c r="J220" s="168" t="s">
        <v>11692</v>
      </c>
      <c r="K220" s="207"/>
      <c r="L220" s="207"/>
      <c r="M220" s="207"/>
      <c r="N220" s="207"/>
      <c r="O220" s="207"/>
      <c r="P220" s="169"/>
      <c r="Q220" s="208"/>
      <c r="R220" s="166" t="str">
        <f ca="1">IF(ISERROR($V220),"",OFFSET('Smelter Look-up'!$C$4,$V220-4,0)&amp;"")</f>
        <v>Masan High-Tech Materials</v>
      </c>
      <c r="S220" s="165" t="str">
        <f t="shared" ca="1" si="29"/>
        <v>VN</v>
      </c>
      <c r="T220" s="165" t="str">
        <f ca="1">IF(B220="","",IF(ISERROR(MATCH($J220,SorP!$B$1:$B$6261,0)),"",INDIRECT("'SorP'!$A$"&amp;MATCH($S220&amp;$J220,SorP!C:C,0))))</f>
        <v>VN-69</v>
      </c>
      <c r="U220" s="185"/>
      <c r="V220" s="209">
        <f>IF(C220="",NA(),IF(OR(C220="Smelter not listed",C220="Smelter not yet identified"),MATCH($B220&amp;$D220,'Smelter Look-up'!$J:$J,0),MATCH($B220&amp;$C220,'Smelter Look-up'!$J:$J,0)))</f>
        <v>624</v>
      </c>
      <c r="X220" s="210">
        <f t="shared" si="30"/>
        <v>0</v>
      </c>
      <c r="AB220" s="211" t="str">
        <f t="shared" si="31"/>
        <v>TungstenMasan High-Tech Materials</v>
      </c>
    </row>
    <row r="221" spans="1:28" s="210" customFormat="1" ht="25.5">
      <c r="A221" s="165" t="s">
        <v>761</v>
      </c>
      <c r="B221" s="166" t="s">
        <v>1090</v>
      </c>
      <c r="C221" s="170" t="s">
        <v>15199</v>
      </c>
      <c r="D221" s="213" t="s">
        <v>15199</v>
      </c>
      <c r="E221" s="166" t="s">
        <v>2323</v>
      </c>
      <c r="F221" s="166" t="s">
        <v>761</v>
      </c>
      <c r="G221" s="166" t="s">
        <v>12764</v>
      </c>
      <c r="H221" s="167">
        <v>0</v>
      </c>
      <c r="I221" s="168" t="s">
        <v>1739</v>
      </c>
      <c r="J221" s="168" t="s">
        <v>1660</v>
      </c>
      <c r="K221" s="207"/>
      <c r="L221" s="207"/>
      <c r="M221" s="207"/>
      <c r="N221" s="207"/>
      <c r="O221" s="207"/>
      <c r="P221" s="169"/>
      <c r="Q221" s="208"/>
      <c r="R221" s="166" t="str">
        <f ca="1">IF(ISERROR($V221),"",OFFSET('Smelter Look-up'!$C$4,$V221-4,0)&amp;"")</f>
        <v>Global Tungsten &amp; Powders LLC</v>
      </c>
      <c r="S221" s="165" t="str">
        <f t="shared" ca="1" si="29"/>
        <v>US</v>
      </c>
      <c r="T221" s="165" t="str">
        <f ca="1">IF(B221="","",IF(ISERROR(MATCH($J221,SorP!$B$1:$B$6261,0)),"",INDIRECT("'SorP'!$A$"&amp;MATCH($S221&amp;$J221,SorP!C:C,0))))</f>
        <v>US-PA</v>
      </c>
      <c r="U221" s="185"/>
      <c r="V221" s="209">
        <f>IF(C221="",NA(),IF(OR(C221="Smelter not listed",C221="Smelter not yet identified"),MATCH($B221&amp;$D221,'Smelter Look-up'!$J:$J,0),MATCH($B221&amp;$C221,'Smelter Look-up'!$J:$J,0)))</f>
        <v>596</v>
      </c>
      <c r="X221" s="210">
        <f t="shared" si="30"/>
        <v>0</v>
      </c>
      <c r="AB221" s="211" t="str">
        <f t="shared" si="31"/>
        <v>TungstenGlobal Tungsten &amp; Powders LLC</v>
      </c>
    </row>
    <row r="222" spans="1:28" s="210" customFormat="1" ht="20.25">
      <c r="A222" s="165" t="s">
        <v>1342</v>
      </c>
      <c r="B222" s="166" t="s">
        <v>1087</v>
      </c>
      <c r="C222" s="170" t="s">
        <v>12257</v>
      </c>
      <c r="D222" s="213" t="s">
        <v>12257</v>
      </c>
      <c r="E222" s="166" t="s">
        <v>842</v>
      </c>
      <c r="F222" s="166" t="s">
        <v>1342</v>
      </c>
      <c r="G222" s="166" t="s">
        <v>12764</v>
      </c>
      <c r="H222" s="167">
        <v>0</v>
      </c>
      <c r="I222" s="168" t="s">
        <v>1626</v>
      </c>
      <c r="J222" s="168" t="s">
        <v>9073</v>
      </c>
      <c r="K222" s="207"/>
      <c r="L222" s="207"/>
      <c r="M222" s="207"/>
      <c r="N222" s="207"/>
      <c r="O222" s="207"/>
      <c r="P222" s="169"/>
      <c r="Q222" s="208"/>
      <c r="R222" s="166" t="str">
        <f ca="1">IF(ISERROR($V222),"",OFFSET('Smelter Look-up'!$C$4,$V222-4,0)&amp;"")</f>
        <v>KGHM Polska Miedz Spolka Akcyjna</v>
      </c>
      <c r="S222" s="165" t="str">
        <f t="shared" ca="1" si="29"/>
        <v>PL</v>
      </c>
      <c r="T222" s="165" t="str">
        <f ca="1">IF(B222="","",IF(ISERROR(MATCH($J222,SorP!$B$1:$B$6261,0)),"",INDIRECT("'SorP'!$A$"&amp;MATCH($S222&amp;$J222,SorP!C:C,0))))</f>
        <v>PL-02</v>
      </c>
      <c r="U222" s="185"/>
      <c r="V222" s="209">
        <f>IF(C222="",NA(),IF(OR(C222="Smelter not listed",C222="Smelter not yet identified"),MATCH($B222&amp;$D222,'Smelter Look-up'!$J:$J,0),MATCH($B222&amp;$C222,'Smelter Look-up'!$J:$J,0)))</f>
        <v>160</v>
      </c>
      <c r="X222" s="210">
        <f t="shared" si="30"/>
        <v>0</v>
      </c>
      <c r="AB222" s="211" t="str">
        <f t="shared" si="31"/>
        <v>GoldKGHM Polska Miedz Spolka Akcyjna</v>
      </c>
    </row>
    <row r="223" spans="1:28" s="210" customFormat="1" ht="25.5">
      <c r="A223" s="165" t="s">
        <v>699</v>
      </c>
      <c r="B223" s="166" t="s">
        <v>1087</v>
      </c>
      <c r="C223" s="170" t="s">
        <v>11984</v>
      </c>
      <c r="D223" s="213" t="s">
        <v>11984</v>
      </c>
      <c r="E223" s="166" t="s">
        <v>1060</v>
      </c>
      <c r="F223" s="166" t="s">
        <v>699</v>
      </c>
      <c r="G223" s="166" t="s">
        <v>12764</v>
      </c>
      <c r="H223" s="167">
        <v>0</v>
      </c>
      <c r="I223" s="168" t="s">
        <v>1590</v>
      </c>
      <c r="J223" s="168" t="s">
        <v>4544</v>
      </c>
      <c r="K223" s="207"/>
      <c r="L223" s="207"/>
      <c r="M223" s="207"/>
      <c r="N223" s="207"/>
      <c r="O223" s="207"/>
      <c r="P223" s="169"/>
      <c r="Q223" s="208"/>
      <c r="R223" s="166" t="str">
        <f ca="1">IF(ISERROR($V223),"",OFFSET('Smelter Look-up'!$C$4,$V223-4,0)&amp;"")</f>
        <v>SEMPSA Joyeria Plateria S.A.</v>
      </c>
      <c r="S223" s="165" t="str">
        <f t="shared" ca="1" si="29"/>
        <v>ES</v>
      </c>
      <c r="T223" s="165" t="str">
        <f ca="1">IF(B223="","",IF(ISERROR(MATCH($J223,SorP!$B$1:$B$6261,0)),"",INDIRECT("'SorP'!$A$"&amp;MATCH($S223&amp;$J223,SorP!C:C,0))))</f>
        <v>ES-MD</v>
      </c>
      <c r="U223" s="185"/>
      <c r="V223" s="209">
        <f>IF(C223="",NA(),IF(OR(C223="Smelter not listed",C223="Smelter not yet identified"),MATCH($B223&amp;$D223,'Smelter Look-up'!$J:$J,0),MATCH($B223&amp;$C223,'Smelter Look-up'!$J:$J,0)))</f>
        <v>258</v>
      </c>
      <c r="X223" s="210">
        <f t="shared" si="30"/>
        <v>0</v>
      </c>
      <c r="AB223" s="211" t="str">
        <f t="shared" si="31"/>
        <v>GoldSEMPSA Joyeria Plateria S.A.</v>
      </c>
    </row>
    <row r="224" spans="1:28" s="210" customFormat="1" ht="25.5">
      <c r="A224" s="165" t="s">
        <v>643</v>
      </c>
      <c r="B224" s="166" t="s">
        <v>1087</v>
      </c>
      <c r="C224" s="170" t="s">
        <v>2144</v>
      </c>
      <c r="D224" s="213" t="s">
        <v>2144</v>
      </c>
      <c r="E224" s="166" t="s">
        <v>1055</v>
      </c>
      <c r="F224" s="166" t="s">
        <v>643</v>
      </c>
      <c r="G224" s="166" t="s">
        <v>12764</v>
      </c>
      <c r="H224" s="167">
        <v>0</v>
      </c>
      <c r="I224" s="168" t="s">
        <v>1514</v>
      </c>
      <c r="J224" s="168" t="s">
        <v>1515</v>
      </c>
      <c r="K224" s="207"/>
      <c r="L224" s="207"/>
      <c r="M224" s="207"/>
      <c r="N224" s="207"/>
      <c r="O224" s="207"/>
      <c r="P224" s="169"/>
      <c r="Q224" s="208"/>
      <c r="R224" s="166" t="str">
        <f ca="1">IF(ISERROR($V224),"",OFFSET('Smelter Look-up'!$C$4,$V224-4,0)&amp;"")</f>
        <v>Glencore Canada Corporation - CCR Refinery</v>
      </c>
      <c r="S224" s="165" t="str">
        <f t="shared" ca="1" si="29"/>
        <v>CA</v>
      </c>
      <c r="T224" s="165" t="str">
        <f ca="1">IF(B224="","",IF(ISERROR(MATCH($J224,SorP!$B$1:$B$6261,0)),"",INDIRECT("'SorP'!$A$"&amp;MATCH($S224&amp;$J224,SorP!C:C,0))))</f>
        <v>CA-QC</v>
      </c>
      <c r="U224" s="185"/>
      <c r="V224" s="209">
        <f>IF(C224="",NA(),IF(OR(C224="Smelter not listed",C224="Smelter not yet identified"),MATCH($B224&amp;$D224,'Smelter Look-up'!$J:$J,0),MATCH($B224&amp;$C224,'Smelter Look-up'!$J:$J,0)))</f>
        <v>57</v>
      </c>
      <c r="X224" s="210">
        <f t="shared" si="30"/>
        <v>0</v>
      </c>
      <c r="AB224" s="211" t="str">
        <f t="shared" si="31"/>
        <v>GoldCCR Refinery - Glencore Canada Corporation</v>
      </c>
    </row>
    <row r="225" spans="1:28" s="210" customFormat="1" ht="25.5">
      <c r="A225" s="165" t="s">
        <v>13302</v>
      </c>
      <c r="B225" s="166" t="s">
        <v>1090</v>
      </c>
      <c r="C225" s="170" t="s">
        <v>13301</v>
      </c>
      <c r="D225" s="213" t="s">
        <v>13301</v>
      </c>
      <c r="E225" s="166" t="s">
        <v>843</v>
      </c>
      <c r="F225" s="166" t="s">
        <v>13302</v>
      </c>
      <c r="G225" s="166" t="s">
        <v>12764</v>
      </c>
      <c r="H225" s="167">
        <v>0</v>
      </c>
      <c r="I225" s="168" t="s">
        <v>13313</v>
      </c>
      <c r="J225" s="168" t="s">
        <v>9520</v>
      </c>
      <c r="K225" s="207"/>
      <c r="L225" s="207"/>
      <c r="M225" s="207"/>
      <c r="N225" s="207"/>
      <c r="O225" s="207"/>
      <c r="P225" s="169"/>
      <c r="Q225" s="208"/>
      <c r="R225" s="166" t="str">
        <f ca="1">IF(ISERROR($V225),"",OFFSET('Smelter Look-up'!$C$4,$V225-4,0)&amp;"")</f>
        <v>JSC "Kirovgrad Hard Alloys Plant"</v>
      </c>
      <c r="S225" s="165" t="str">
        <f t="shared" ca="1" si="29"/>
        <v>RU</v>
      </c>
      <c r="T225" s="165" t="str">
        <f ca="1">IF(B225="","",IF(ISERROR(MATCH($J225,SorP!$B$1:$B$6261,0)),"",INDIRECT("'SorP'!$A$"&amp;MATCH($S225&amp;$J225,SorP!C:C,0))))</f>
        <v>RU-SVE</v>
      </c>
      <c r="U225" s="185"/>
      <c r="V225" s="209">
        <f>IF(C225="",NA(),IF(OR(C225="Smelter not listed",C225="Smelter not yet identified"),MATCH($B225&amp;$D225,'Smelter Look-up'!$J:$J,0),MATCH($B225&amp;$C225,'Smelter Look-up'!$J:$J,0)))</f>
        <v>616</v>
      </c>
      <c r="X225" s="210">
        <f t="shared" si="30"/>
        <v>0</v>
      </c>
      <c r="AB225" s="211" t="str">
        <f t="shared" si="31"/>
        <v>TungstenJSC "Kirovgrad Hard Alloys Plant"</v>
      </c>
    </row>
    <row r="226" spans="1:28" s="210" customFormat="1" ht="25.5">
      <c r="A226" s="165" t="s">
        <v>680</v>
      </c>
      <c r="B226" s="166" t="s">
        <v>1087</v>
      </c>
      <c r="C226" s="170" t="s">
        <v>1183</v>
      </c>
      <c r="D226" s="213" t="s">
        <v>1183</v>
      </c>
      <c r="E226" s="166" t="s">
        <v>2323</v>
      </c>
      <c r="F226" s="166" t="s">
        <v>680</v>
      </c>
      <c r="G226" s="166" t="s">
        <v>12764</v>
      </c>
      <c r="H226" s="167">
        <v>0</v>
      </c>
      <c r="I226" s="168" t="s">
        <v>1565</v>
      </c>
      <c r="J226" s="168" t="s">
        <v>1566</v>
      </c>
      <c r="K226" s="207"/>
      <c r="L226" s="207"/>
      <c r="M226" s="207"/>
      <c r="N226" s="207"/>
      <c r="O226" s="207"/>
      <c r="P226" s="169"/>
      <c r="Q226" s="208"/>
      <c r="R226" s="166" t="str">
        <f ca="1">IF(ISERROR($V226),"",OFFSET('Smelter Look-up'!$C$4,$V226-4,0)&amp;"")</f>
        <v>Metalor USA Refining Corporation</v>
      </c>
      <c r="S226" s="165" t="str">
        <f t="shared" ca="1" si="29"/>
        <v>US</v>
      </c>
      <c r="T226" s="165" t="str">
        <f ca="1">IF(B226="","",IF(ISERROR(MATCH($J226,SorP!$B$1:$B$6261,0)),"",INDIRECT("'SorP'!$A$"&amp;MATCH($S226&amp;$J226,SorP!C:C,0))))</f>
        <v>US-MA</v>
      </c>
      <c r="U226" s="185"/>
      <c r="V226" s="209">
        <f>IF(C226="",NA(),IF(OR(C226="Smelter not listed",C226="Smelter not yet identified"),MATCH($B226&amp;$D226,'Smelter Look-up'!$J:$J,0),MATCH($B226&amp;$C226,'Smelter Look-up'!$J:$J,0)))</f>
        <v>197</v>
      </c>
      <c r="X226" s="210">
        <f t="shared" si="30"/>
        <v>0</v>
      </c>
      <c r="AB226" s="211" t="str">
        <f t="shared" si="31"/>
        <v>GoldMetalor USA Refining Corporation</v>
      </c>
    </row>
    <row r="227" spans="1:28" s="210" customFormat="1" ht="38.25">
      <c r="A227" s="165" t="s">
        <v>1358</v>
      </c>
      <c r="B227" s="166" t="s">
        <v>1090</v>
      </c>
      <c r="C227" s="170" t="s">
        <v>14911</v>
      </c>
      <c r="D227" s="213" t="s">
        <v>14911</v>
      </c>
      <c r="E227" s="166" t="s">
        <v>1058</v>
      </c>
      <c r="F227" s="166" t="s">
        <v>1358</v>
      </c>
      <c r="G227" s="166" t="s">
        <v>12764</v>
      </c>
      <c r="H227" s="167">
        <v>0</v>
      </c>
      <c r="I227" s="168" t="s">
        <v>1693</v>
      </c>
      <c r="J227" s="168" t="s">
        <v>13121</v>
      </c>
      <c r="K227" s="207"/>
      <c r="L227" s="207"/>
      <c r="M227" s="207"/>
      <c r="N227" s="207"/>
      <c r="O227" s="207"/>
      <c r="P227" s="169"/>
      <c r="Q227" s="208"/>
      <c r="R227" s="166" t="str">
        <f ca="1">IF(ISERROR($V227),"",OFFSET('Smelter Look-up'!$C$4,$V227-4,0)&amp;"")</f>
        <v>Hunan Shizhuyuan Nonferrous Metals Co., Ltd. Chenzhou Tungsten Products Branch</v>
      </c>
      <c r="S227" s="165" t="str">
        <f t="shared" ca="1" si="29"/>
        <v>CN</v>
      </c>
      <c r="T227" s="165" t="str">
        <f ca="1">IF(B227="","",IF(ISERROR(MATCH($J227,SorP!$B$1:$B$6261,0)),"",INDIRECT("'SorP'!$A$"&amp;MATCH($S227&amp;$J227,SorP!C:C,0))))</f>
        <v>CN-HN</v>
      </c>
      <c r="U227" s="185"/>
      <c r="V227" s="209">
        <f>IF(C227="",NA(),IF(OR(C227="Smelter not listed",C227="Smelter not yet identified"),MATCH($B227&amp;$D227,'Smelter Look-up'!$J:$J,0),MATCH($B227&amp;$C227,'Smelter Look-up'!$J:$J,0)))</f>
        <v>606</v>
      </c>
      <c r="X227" s="210">
        <f t="shared" si="30"/>
        <v>0</v>
      </c>
      <c r="AB227" s="211" t="str">
        <f t="shared" si="31"/>
        <v>TungstenHunan Shizhuyuan Nonferrous Metals Co., Ltd. Chenzhou Tungsten Products Branch</v>
      </c>
    </row>
    <row r="228" spans="1:28" s="210" customFormat="1" ht="25.5">
      <c r="A228" s="165" t="s">
        <v>15443</v>
      </c>
      <c r="B228" s="166" t="s">
        <v>1089</v>
      </c>
      <c r="C228" s="170" t="s">
        <v>15442</v>
      </c>
      <c r="D228" s="213" t="s">
        <v>15942</v>
      </c>
      <c r="E228" s="166" t="s">
        <v>1058</v>
      </c>
      <c r="F228" s="166" t="s">
        <v>15443</v>
      </c>
      <c r="G228" s="166" t="s">
        <v>12764</v>
      </c>
      <c r="H228" s="167">
        <v>0</v>
      </c>
      <c r="I228" s="168" t="s">
        <v>15444</v>
      </c>
      <c r="J228" s="168" t="s">
        <v>13122</v>
      </c>
      <c r="K228" s="207"/>
      <c r="L228" s="207"/>
      <c r="M228" s="207"/>
      <c r="N228" s="207"/>
      <c r="O228" s="207"/>
      <c r="P228" s="169"/>
      <c r="Q228" s="208"/>
      <c r="R228" s="166" t="str">
        <f ca="1">IF(ISERROR($V228),"",OFFSET('Smelter Look-up'!$C$4,$V228-4,0)&amp;"")</f>
        <v>XinXing HaoRong Electronic Material Co., Ltd.</v>
      </c>
      <c r="S228" s="165" t="str">
        <f t="shared" ca="1" si="29"/>
        <v>CN</v>
      </c>
      <c r="T228" s="165" t="str">
        <f ca="1">IF(B228="","",IF(ISERROR(MATCH($J228,SorP!$B$1:$B$6261,0)),"",INDIRECT("'SorP'!$A$"&amp;MATCH($S228&amp;$J228,SorP!C:C,0))))</f>
        <v>CN-GD</v>
      </c>
      <c r="U228" s="185"/>
      <c r="V228" s="209">
        <f>IF(C228="",NA(),IF(OR(C228="Smelter not listed",C228="Smelter not yet identified"),MATCH($B228&amp;$D228,'Smelter Look-up'!$J:$J,0),MATCH($B228&amp;$C228,'Smelter Look-up'!$J:$J,0)))</f>
        <v>411</v>
      </c>
      <c r="X228" s="210">
        <f t="shared" si="30"/>
        <v>0</v>
      </c>
      <c r="AB228" s="211" t="str">
        <f t="shared" si="31"/>
        <v>TantalumXinXing HaoRong Electronic Material Co., Ltd.</v>
      </c>
    </row>
    <row r="229" spans="1:28" s="210" customFormat="1" ht="20.25">
      <c r="A229" s="165" t="s">
        <v>2342</v>
      </c>
      <c r="B229" s="166" t="s">
        <v>1087</v>
      </c>
      <c r="C229" s="170" t="s">
        <v>12465</v>
      </c>
      <c r="D229" s="213" t="s">
        <v>12465</v>
      </c>
      <c r="E229" s="166" t="s">
        <v>1069</v>
      </c>
      <c r="F229" s="166" t="s">
        <v>2342</v>
      </c>
      <c r="G229" s="166" t="s">
        <v>12764</v>
      </c>
      <c r="H229" s="167">
        <v>0</v>
      </c>
      <c r="I229" s="168" t="s">
        <v>12476</v>
      </c>
      <c r="J229" s="168" t="s">
        <v>12419</v>
      </c>
      <c r="K229" s="207"/>
      <c r="L229" s="207"/>
      <c r="M229" s="207"/>
      <c r="N229" s="207"/>
      <c r="O229" s="207"/>
      <c r="P229" s="169"/>
      <c r="Q229" s="208"/>
      <c r="R229" s="166" t="str">
        <f ca="1">IF(ISERROR($V229),"",OFFSET('Smelter Look-up'!$C$4,$V229-4,0)&amp;"")</f>
        <v>SungEel HiMetal Co., Ltd.</v>
      </c>
      <c r="S229" s="165" t="str">
        <f t="shared" ca="1" si="29"/>
        <v>KR</v>
      </c>
      <c r="T229" s="165" t="str">
        <f ca="1">IF(B229="","",IF(ISERROR(MATCH($J229,SorP!$B$1:$B$6261,0)),"",INDIRECT("'SorP'!$A$"&amp;MATCH($S229&amp;$J229,SorP!C:C,0))))</f>
        <v>KR-45</v>
      </c>
      <c r="U229" s="185"/>
      <c r="V229" s="209">
        <f>IF(C229="",NA(),IF(OR(C229="Smelter not listed",C229="Smelter not yet identified"),MATCH($B229&amp;$D229,'Smelter Look-up'!$J:$J,0),MATCH($B229&amp;$C229,'Smelter Look-up'!$J:$J,0)))</f>
        <v>291</v>
      </c>
      <c r="X229" s="210">
        <f t="shared" si="30"/>
        <v>0</v>
      </c>
      <c r="AB229" s="211" t="str">
        <f t="shared" si="31"/>
        <v>GoldSungEel HiMetal Co., Ltd.</v>
      </c>
    </row>
    <row r="230" spans="1:28" s="210" customFormat="1" ht="25.5">
      <c r="A230" s="165" t="s">
        <v>15943</v>
      </c>
      <c r="B230" s="166" t="s">
        <v>1090</v>
      </c>
      <c r="C230" s="170" t="s">
        <v>15944</v>
      </c>
      <c r="D230" s="213" t="s">
        <v>15944</v>
      </c>
      <c r="E230" s="166" t="s">
        <v>841</v>
      </c>
      <c r="F230" s="166" t="s">
        <v>15943</v>
      </c>
      <c r="G230" s="166">
        <v>0</v>
      </c>
      <c r="H230" s="167">
        <v>0</v>
      </c>
      <c r="I230" s="168" t="s">
        <v>15945</v>
      </c>
      <c r="J230" s="168" t="s">
        <v>2172</v>
      </c>
      <c r="K230" s="207"/>
      <c r="L230" s="207"/>
      <c r="M230" s="207"/>
      <c r="N230" s="207"/>
      <c r="O230" s="207"/>
      <c r="P230" s="169"/>
      <c r="Q230" s="208"/>
      <c r="R230" s="166" t="str">
        <f ca="1">IF(ISERROR($V230),"",OFFSET('Smelter Look-up'!$C$4,$V230-4,0)&amp;"")</f>
        <v/>
      </c>
      <c r="S230" s="165" t="str">
        <f t="shared" ref="S230:S260" ca="1" si="32">IF(B230="","",IF(ISERROR(MATCH($E230,CL,0)),"Unknown",INDIRECT("'C'!$A$"&amp;MATCH($E230,CL,0)+1)))</f>
        <v>PH</v>
      </c>
      <c r="T230" s="165" t="str">
        <f ca="1">IF(B230="","",IF(ISERROR(MATCH($J230,SorP!$B$1:$B$6261,0)),"",INDIRECT("'SorP'!$A$"&amp;MATCH($S230&amp;$J230,SorP!C:C,0))))</f>
        <v>PH-BUL</v>
      </c>
      <c r="U230" s="185"/>
      <c r="V230" s="209" t="e">
        <f>IF(C230="",NA(),IF(OR(C230="Smelter not listed",C230="Smelter not yet identified"),MATCH($B230&amp;$D230,'Smelter Look-up'!$J:$J,0),MATCH($B230&amp;$C230,'Smelter Look-up'!$J:$J,0)))</f>
        <v>#N/A</v>
      </c>
      <c r="X230" s="210">
        <f t="shared" ref="X230:X260" si="33">IF(AND(C230="Smelter not listed",OR(LEN(D230)=0,LEN(E230)=0)),1,0)</f>
        <v>0</v>
      </c>
      <c r="AB230" s="211" t="str">
        <f t="shared" ref="AB230:AB260" si="34">B230&amp;C230</f>
        <v>TungstenPhilippine Chuangxin Industrial Co., Inc.</v>
      </c>
    </row>
    <row r="231" spans="1:28" s="210" customFormat="1" ht="20.25">
      <c r="A231" s="165" t="s">
        <v>650</v>
      </c>
      <c r="B231" s="166" t="s">
        <v>1087</v>
      </c>
      <c r="C231" s="170" t="s">
        <v>866</v>
      </c>
      <c r="D231" s="213" t="s">
        <v>866</v>
      </c>
      <c r="E231" s="166" t="s">
        <v>1066</v>
      </c>
      <c r="F231" s="166" t="s">
        <v>650</v>
      </c>
      <c r="G231" s="166" t="s">
        <v>12764</v>
      </c>
      <c r="H231" s="167">
        <v>0</v>
      </c>
      <c r="I231" s="168" t="s">
        <v>1526</v>
      </c>
      <c r="J231" s="168" t="s">
        <v>1527</v>
      </c>
      <c r="K231" s="207"/>
      <c r="L231" s="207"/>
      <c r="M231" s="207"/>
      <c r="N231" s="207"/>
      <c r="O231" s="207"/>
      <c r="P231" s="169"/>
      <c r="Q231" s="208"/>
      <c r="R231" s="166" t="str">
        <f ca="1">IF(ISERROR($V231),"",OFFSET('Smelter Look-up'!$C$4,$V231-4,0)&amp;"")</f>
        <v>Dowa</v>
      </c>
      <c r="S231" s="165" t="str">
        <f t="shared" ca="1" si="32"/>
        <v>JP</v>
      </c>
      <c r="T231" s="165" t="str">
        <f ca="1">IF(B231="","",IF(ISERROR(MATCH($J231,SorP!$B$1:$B$6261,0)),"",INDIRECT("'SorP'!$A$"&amp;MATCH($S231&amp;$J231,SorP!C:C,0))))</f>
        <v>JP-05</v>
      </c>
      <c r="U231" s="185"/>
      <c r="V231" s="209">
        <f>IF(C231="",NA(),IF(OR(C231="Smelter not listed",C231="Smelter not yet identified"),MATCH($B231&amp;$D231,'Smelter Look-up'!$J:$J,0),MATCH($B231&amp;$C231,'Smelter Look-up'!$J:$J,0)))</f>
        <v>79</v>
      </c>
      <c r="X231" s="210">
        <f t="shared" si="33"/>
        <v>0</v>
      </c>
      <c r="AB231" s="211" t="str">
        <f t="shared" si="34"/>
        <v>GoldDowa</v>
      </c>
    </row>
    <row r="232" spans="1:28" s="210" customFormat="1" ht="20.25">
      <c r="A232" s="165" t="s">
        <v>2170</v>
      </c>
      <c r="B232" s="166" t="s">
        <v>1090</v>
      </c>
      <c r="C232" s="170" t="s">
        <v>2426</v>
      </c>
      <c r="D232" s="213" t="s">
        <v>2426</v>
      </c>
      <c r="E232" s="166" t="s">
        <v>843</v>
      </c>
      <c r="F232" s="166" t="s">
        <v>2170</v>
      </c>
      <c r="G232" s="166" t="s">
        <v>12764</v>
      </c>
      <c r="H232" s="167">
        <v>0</v>
      </c>
      <c r="I232" s="168" t="s">
        <v>2171</v>
      </c>
      <c r="J232" s="168" t="s">
        <v>9536</v>
      </c>
      <c r="K232" s="207"/>
      <c r="L232" s="207"/>
      <c r="M232" s="207"/>
      <c r="N232" s="207"/>
      <c r="O232" s="207"/>
      <c r="P232" s="169"/>
      <c r="Q232" s="208"/>
      <c r="R232" s="166" t="str">
        <f ca="1">IF(ISERROR($V232),"",OFFSET('Smelter Look-up'!$C$4,$V232-4,0)&amp;"")</f>
        <v>Moliren Ltd.</v>
      </c>
      <c r="S232" s="165" t="str">
        <f t="shared" ca="1" si="32"/>
        <v>RU</v>
      </c>
      <c r="T232" s="165" t="str">
        <f ca="1">IF(B232="","",IF(ISERROR(MATCH($J232,SorP!$B$1:$B$6261,0)),"",INDIRECT("'SorP'!$A$"&amp;MATCH($S232&amp;$J232,SorP!C:C,0))))</f>
        <v>RU-MOS</v>
      </c>
      <c r="U232" s="185"/>
      <c r="V232" s="209">
        <f>IF(C232="",NA(),IF(OR(C232="Smelter not listed",C232="Smelter not yet identified"),MATCH($B232&amp;$D232,'Smelter Look-up'!$J:$J,0),MATCH($B232&amp;$C232,'Smelter Look-up'!$J:$J,0)))</f>
        <v>626</v>
      </c>
      <c r="X232" s="210">
        <f t="shared" si="33"/>
        <v>0</v>
      </c>
      <c r="AB232" s="211" t="str">
        <f t="shared" si="34"/>
        <v>TungstenMoliren Ltd.</v>
      </c>
    </row>
    <row r="233" spans="1:28" s="210" customFormat="1" ht="25.5">
      <c r="A233" s="165" t="s">
        <v>768</v>
      </c>
      <c r="B233" s="166" t="s">
        <v>1090</v>
      </c>
      <c r="C233" s="170" t="s">
        <v>779</v>
      </c>
      <c r="D233" s="213" t="s">
        <v>779</v>
      </c>
      <c r="E233" s="166" t="s">
        <v>1058</v>
      </c>
      <c r="F233" s="166" t="s">
        <v>768</v>
      </c>
      <c r="G233" s="166" t="s">
        <v>12764</v>
      </c>
      <c r="H233" s="167">
        <v>0</v>
      </c>
      <c r="I233" s="168" t="s">
        <v>1745</v>
      </c>
      <c r="J233" s="168" t="s">
        <v>13117</v>
      </c>
      <c r="K233" s="207"/>
      <c r="L233" s="207"/>
      <c r="M233" s="207"/>
      <c r="N233" s="207"/>
      <c r="O233" s="207"/>
      <c r="P233" s="169"/>
      <c r="Q233" s="208"/>
      <c r="R233" s="166" t="str">
        <f ca="1">IF(ISERROR($V233),"",OFFSET('Smelter Look-up'!$C$4,$V233-4,0)&amp;"")</f>
        <v>Jiangxi Minmetals Gao'an Non-ferrous Metals Co., Ltd.</v>
      </c>
      <c r="S233" s="165" t="str">
        <f t="shared" ca="1" si="32"/>
        <v>CN</v>
      </c>
      <c r="T233" s="165" t="str">
        <f ca="1">IF(B233="","",IF(ISERROR(MATCH($J233,SorP!$B$1:$B$6261,0)),"",INDIRECT("'SorP'!$A$"&amp;MATCH($S233&amp;$J233,SorP!C:C,0))))</f>
        <v>CN-JX</v>
      </c>
      <c r="U233" s="185"/>
      <c r="V233" s="209">
        <f>IF(C233="",NA(),IF(OR(C233="Smelter not listed",C233="Smelter not yet identified"),MATCH($B233&amp;$D233,'Smelter Look-up'!$J:$J,0),MATCH($B233&amp;$C233,'Smelter Look-up'!$J:$J,0)))</f>
        <v>611</v>
      </c>
      <c r="X233" s="210">
        <f t="shared" si="33"/>
        <v>0</v>
      </c>
      <c r="AB233" s="211" t="str">
        <f t="shared" si="34"/>
        <v>TungstenJiangxi Minmetals Gao'an Non-ferrous Metals Co., Ltd.</v>
      </c>
    </row>
    <row r="234" spans="1:28" s="210" customFormat="1" ht="25.5">
      <c r="A234" s="165" t="s">
        <v>733</v>
      </c>
      <c r="B234" s="166" t="s">
        <v>1089</v>
      </c>
      <c r="C234" s="170" t="s">
        <v>1658</v>
      </c>
      <c r="D234" s="213" t="s">
        <v>1658</v>
      </c>
      <c r="E234" s="166" t="s">
        <v>2323</v>
      </c>
      <c r="F234" s="166" t="s">
        <v>733</v>
      </c>
      <c r="G234" s="166" t="s">
        <v>12764</v>
      </c>
      <c r="H234" s="167">
        <v>0</v>
      </c>
      <c r="I234" s="168" t="s">
        <v>1659</v>
      </c>
      <c r="J234" s="168" t="s">
        <v>1660</v>
      </c>
      <c r="K234" s="207"/>
      <c r="L234" s="207"/>
      <c r="M234" s="207"/>
      <c r="N234" s="207"/>
      <c r="O234" s="207"/>
      <c r="P234" s="169"/>
      <c r="Q234" s="208"/>
      <c r="R234" s="166" t="str">
        <f ca="1">IF(ISERROR($V234),"",OFFSET('Smelter Look-up'!$C$4,$V234-4,0)&amp;"")</f>
        <v>Telex Metals</v>
      </c>
      <c r="S234" s="165" t="str">
        <f t="shared" ca="1" si="32"/>
        <v>US</v>
      </c>
      <c r="T234" s="165" t="str">
        <f ca="1">IF(B234="","",IF(ISERROR(MATCH($J234,SorP!$B$1:$B$6261,0)),"",INDIRECT("'SorP'!$A$"&amp;MATCH($S234&amp;$J234,SorP!C:C,0))))</f>
        <v>US-PA</v>
      </c>
      <c r="U234" s="185"/>
      <c r="V234" s="209">
        <f>IF(C234="",NA(),IF(OR(C234="Smelter not listed",C234="Smelter not yet identified"),MATCH($B234&amp;$D234,'Smelter Look-up'!$J:$J,0),MATCH($B234&amp;$C234,'Smelter Look-up'!$J:$J,0)))</f>
        <v>407</v>
      </c>
      <c r="X234" s="210">
        <f t="shared" si="33"/>
        <v>0</v>
      </c>
      <c r="AB234" s="211" t="str">
        <f t="shared" si="34"/>
        <v>TantalumTelex Metals</v>
      </c>
    </row>
    <row r="235" spans="1:28" s="210" customFormat="1" ht="25.5">
      <c r="A235" s="165" t="s">
        <v>718</v>
      </c>
      <c r="B235" s="166" t="s">
        <v>1087</v>
      </c>
      <c r="C235" s="170" t="s">
        <v>2386</v>
      </c>
      <c r="D235" s="213" t="s">
        <v>2386</v>
      </c>
      <c r="E235" s="166" t="s">
        <v>1058</v>
      </c>
      <c r="F235" s="166" t="s">
        <v>718</v>
      </c>
      <c r="G235" s="166" t="s">
        <v>12764</v>
      </c>
      <c r="H235" s="167">
        <v>0</v>
      </c>
      <c r="I235" s="168" t="s">
        <v>15946</v>
      </c>
      <c r="J235" s="168" t="s">
        <v>13116</v>
      </c>
      <c r="K235" s="207"/>
      <c r="L235" s="207"/>
      <c r="M235" s="207"/>
      <c r="N235" s="207"/>
      <c r="O235" s="207"/>
      <c r="P235" s="169"/>
      <c r="Q235" s="208"/>
      <c r="R235" s="166" t="str">
        <f ca="1">IF(ISERROR($V235),"",OFFSET('Smelter Look-up'!$C$4,$V235-4,0)&amp;"")</f>
        <v>Zijin Mining Group Gold Smelting Co. Ltd.</v>
      </c>
      <c r="S235" s="165" t="str">
        <f t="shared" ca="1" si="32"/>
        <v>CN</v>
      </c>
      <c r="T235" s="165" t="str">
        <f ca="1">IF(B235="","",IF(ISERROR(MATCH($J235,SorP!$B$1:$B$6261,0)),"",INDIRECT("'SorP'!$A$"&amp;MATCH($S235&amp;$J235,SorP!C:C,0))))</f>
        <v>CN-FJ</v>
      </c>
      <c r="U235" s="185"/>
      <c r="V235" s="209">
        <f>IF(C235="",NA(),IF(OR(C235="Smelter not listed",C235="Smelter not yet identified"),MATCH($B235&amp;$D235,'Smelter Look-up'!$J:$J,0),MATCH($B235&amp;$C235,'Smelter Look-up'!$J:$J,0)))</f>
        <v>111</v>
      </c>
      <c r="X235" s="210">
        <f t="shared" si="33"/>
        <v>0</v>
      </c>
      <c r="AB235" s="211" t="str">
        <f t="shared" si="34"/>
        <v>GoldGold Refinery of Zijin Mining Group Co., Ltd.</v>
      </c>
    </row>
    <row r="236" spans="1:28" s="210" customFormat="1" ht="20.25">
      <c r="A236" s="165" t="s">
        <v>715</v>
      </c>
      <c r="B236" s="166" t="s">
        <v>1087</v>
      </c>
      <c r="C236" s="170" t="s">
        <v>2072</v>
      </c>
      <c r="D236" s="213" t="s">
        <v>2072</v>
      </c>
      <c r="E236" s="166" t="s">
        <v>1066</v>
      </c>
      <c r="F236" s="166" t="s">
        <v>715</v>
      </c>
      <c r="G236" s="166" t="s">
        <v>12764</v>
      </c>
      <c r="H236" s="167">
        <v>0</v>
      </c>
      <c r="I236" s="168" t="s">
        <v>1619</v>
      </c>
      <c r="J236" s="168" t="s">
        <v>1601</v>
      </c>
      <c r="K236" s="207"/>
      <c r="L236" s="207"/>
      <c r="M236" s="207"/>
      <c r="N236" s="207"/>
      <c r="O236" s="207"/>
      <c r="P236" s="169"/>
      <c r="Q236" s="208"/>
      <c r="R236" s="166" t="str">
        <f ca="1">IF(ISERROR($V236),"",OFFSET('Smelter Look-up'!$C$4,$V236-4,0)&amp;"")</f>
        <v>Yokohama Metal Co., Ltd.</v>
      </c>
      <c r="S236" s="165" t="str">
        <f t="shared" ca="1" si="32"/>
        <v>JP</v>
      </c>
      <c r="T236" s="165" t="str">
        <f ca="1">IF(B236="","",IF(ISERROR(MATCH($J236,SorP!$B$1:$B$6261,0)),"",INDIRECT("'SorP'!$A$"&amp;MATCH($S236&amp;$J236,SorP!C:C,0))))</f>
        <v>JP-14</v>
      </c>
      <c r="U236" s="185"/>
      <c r="V236" s="209">
        <f>IF(C236="",NA(),IF(OR(C236="Smelter not listed",C236="Smelter not yet identified"),MATCH($B236&amp;$D236,'Smelter Look-up'!$J:$J,0),MATCH($B236&amp;$C236,'Smelter Look-up'!$J:$J,0)))</f>
        <v>333</v>
      </c>
      <c r="X236" s="210">
        <f t="shared" si="33"/>
        <v>0</v>
      </c>
      <c r="AB236" s="211" t="str">
        <f t="shared" si="34"/>
        <v>GoldYokohama Metal Co., Ltd.</v>
      </c>
    </row>
    <row r="237" spans="1:28" s="210" customFormat="1" ht="25.5">
      <c r="A237" s="165" t="s">
        <v>13349</v>
      </c>
      <c r="B237" s="166" t="s">
        <v>1088</v>
      </c>
      <c r="C237" s="170" t="s">
        <v>13335</v>
      </c>
      <c r="D237" s="213" t="s">
        <v>13335</v>
      </c>
      <c r="E237" s="166" t="s">
        <v>1063</v>
      </c>
      <c r="F237" s="166" t="s">
        <v>13349</v>
      </c>
      <c r="G237" s="166" t="s">
        <v>12764</v>
      </c>
      <c r="H237" s="167">
        <v>0</v>
      </c>
      <c r="I237" s="168" t="s">
        <v>14557</v>
      </c>
      <c r="J237" s="168" t="s">
        <v>12398</v>
      </c>
      <c r="K237" s="207"/>
      <c r="L237" s="207"/>
      <c r="M237" s="207"/>
      <c r="N237" s="207"/>
      <c r="O237" s="207"/>
      <c r="P237" s="169"/>
      <c r="Q237" s="208"/>
      <c r="R237" s="166" t="str">
        <f ca="1">IF(ISERROR($V237),"",OFFSET('Smelter Look-up'!$C$4,$V237-4,0)&amp;"")</f>
        <v>PT Mitra Sukses Globalindo</v>
      </c>
      <c r="S237" s="165" t="str">
        <f t="shared" ca="1" si="32"/>
        <v>ID</v>
      </c>
      <c r="T237" s="165" t="str">
        <f ca="1">IF(B237="","",IF(ISERROR(MATCH($J237,SorP!$B$1:$B$6261,0)),"",INDIRECT("'SorP'!$A$"&amp;MATCH($S237&amp;$J237,SorP!C:C,0))))</f>
        <v>ID-BB</v>
      </c>
      <c r="U237" s="185"/>
      <c r="V237" s="209">
        <f>IF(C237="",NA(),IF(OR(C237="Smelter not listed",C237="Smelter not yet identified"),MATCH($B237&amp;$D237,'Smelter Look-up'!$J:$J,0),MATCH($B237&amp;$C237,'Smelter Look-up'!$J:$J,0)))</f>
        <v>525</v>
      </c>
      <c r="X237" s="210">
        <f t="shared" si="33"/>
        <v>0</v>
      </c>
      <c r="AB237" s="211" t="str">
        <f t="shared" si="34"/>
        <v>TinPT Mitra Sukses Globalindo</v>
      </c>
    </row>
    <row r="238" spans="1:28" s="210" customFormat="1" ht="25.5">
      <c r="A238" s="165" t="s">
        <v>1354</v>
      </c>
      <c r="B238" s="166" t="s">
        <v>1088</v>
      </c>
      <c r="C238" s="170" t="s">
        <v>1353</v>
      </c>
      <c r="D238" s="213" t="s">
        <v>1353</v>
      </c>
      <c r="E238" s="166" t="s">
        <v>841</v>
      </c>
      <c r="F238" s="166" t="s">
        <v>1354</v>
      </c>
      <c r="G238" s="166" t="s">
        <v>12764</v>
      </c>
      <c r="H238" s="167">
        <v>0</v>
      </c>
      <c r="I238" s="168" t="s">
        <v>12478</v>
      </c>
      <c r="J238" s="168" t="s">
        <v>9030</v>
      </c>
      <c r="K238" s="207"/>
      <c r="L238" s="207"/>
      <c r="M238" s="207"/>
      <c r="N238" s="207"/>
      <c r="O238" s="207"/>
      <c r="P238" s="169"/>
      <c r="Q238" s="208"/>
      <c r="R238" s="166" t="str">
        <f ca="1">IF(ISERROR($V238),"",OFFSET('Smelter Look-up'!$C$4,$V238-4,0)&amp;"")</f>
        <v>O.M. Manufacturing Philippines, Inc.</v>
      </c>
      <c r="S238" s="165" t="str">
        <f t="shared" ca="1" si="32"/>
        <v>PH</v>
      </c>
      <c r="T238" s="165" t="str">
        <f ca="1">IF(B238="","",IF(ISERROR(MATCH($J238,SorP!$B$1:$B$6261,0)),"",INDIRECT("'SorP'!$A$"&amp;MATCH($S238&amp;$J238,SorP!C:C,0))))</f>
        <v>PH-CAV</v>
      </c>
      <c r="U238" s="185"/>
      <c r="V238" s="209">
        <f>IF(C238="",NA(),IF(OR(C238="Smelter not listed",C238="Smelter not yet identified"),MATCH($B238&amp;$D238,'Smelter Look-up'!$J:$J,0),MATCH($B238&amp;$C238,'Smelter Look-up'!$J:$J,0)))</f>
        <v>512</v>
      </c>
      <c r="X238" s="210">
        <f t="shared" si="33"/>
        <v>0</v>
      </c>
      <c r="AB238" s="211" t="str">
        <f t="shared" si="34"/>
        <v>TinO.M. Manufacturing Philippines, Inc.</v>
      </c>
    </row>
    <row r="239" spans="1:28" s="210" customFormat="1" ht="25.5">
      <c r="A239" s="165" t="s">
        <v>2175</v>
      </c>
      <c r="B239" s="166" t="s">
        <v>1088</v>
      </c>
      <c r="C239" s="170" t="s">
        <v>2228</v>
      </c>
      <c r="D239" s="213" t="s">
        <v>2228</v>
      </c>
      <c r="E239" s="166" t="s">
        <v>1058</v>
      </c>
      <c r="F239" s="166" t="s">
        <v>2175</v>
      </c>
      <c r="G239" s="166" t="s">
        <v>12764</v>
      </c>
      <c r="H239" s="167">
        <v>0</v>
      </c>
      <c r="I239" s="168" t="s">
        <v>1693</v>
      </c>
      <c r="J239" s="168" t="s">
        <v>13121</v>
      </c>
      <c r="K239" s="207"/>
      <c r="L239" s="207"/>
      <c r="M239" s="207"/>
      <c r="N239" s="207"/>
      <c r="O239" s="207"/>
      <c r="P239" s="169"/>
      <c r="Q239" s="208"/>
      <c r="R239" s="166" t="str">
        <f ca="1">IF(ISERROR($V239),"",OFFSET('Smelter Look-up'!$C$4,$V239-4,0)&amp;"")</f>
        <v>Chenzhou Yunxiang Mining and Metallurgy Co., Ltd.</v>
      </c>
      <c r="S239" s="165" t="str">
        <f t="shared" ca="1" si="32"/>
        <v>CN</v>
      </c>
      <c r="T239" s="165" t="str">
        <f ca="1">IF(B239="","",IF(ISERROR(MATCH($J239,SorP!$B$1:$B$6261,0)),"",INDIRECT("'SorP'!$A$"&amp;MATCH($S239&amp;$J239,SorP!C:C,0))))</f>
        <v>CN-HN</v>
      </c>
      <c r="U239" s="185"/>
      <c r="V239" s="209">
        <f>IF(C239="",NA(),IF(OR(C239="Smelter not listed",C239="Smelter not yet identified"),MATCH($B239&amp;$D239,'Smelter Look-up'!$J:$J,0),MATCH($B239&amp;$C239,'Smelter Look-up'!$J:$J,0)))</f>
        <v>428</v>
      </c>
      <c r="X239" s="210">
        <f t="shared" si="33"/>
        <v>0</v>
      </c>
      <c r="AB239" s="211" t="str">
        <f t="shared" si="34"/>
        <v>TinChenzhou Yunxiang Mining and Metallurgy Co., Ltd.</v>
      </c>
    </row>
    <row r="240" spans="1:28" s="210" customFormat="1" ht="25.5">
      <c r="A240" s="165" t="s">
        <v>722</v>
      </c>
      <c r="B240" s="166" t="s">
        <v>1089</v>
      </c>
      <c r="C240" s="170" t="s">
        <v>2</v>
      </c>
      <c r="D240" s="213" t="s">
        <v>2</v>
      </c>
      <c r="E240" s="166" t="s">
        <v>1058</v>
      </c>
      <c r="F240" s="166" t="s">
        <v>722</v>
      </c>
      <c r="G240" s="166" t="s">
        <v>12764</v>
      </c>
      <c r="H240" s="167">
        <v>0</v>
      </c>
      <c r="I240" s="168" t="s">
        <v>1643</v>
      </c>
      <c r="J240" s="168" t="s">
        <v>13117</v>
      </c>
      <c r="K240" s="207"/>
      <c r="L240" s="207"/>
      <c r="M240" s="207"/>
      <c r="N240" s="207"/>
      <c r="O240" s="207"/>
      <c r="P240" s="169"/>
      <c r="Q240" s="208"/>
      <c r="R240" s="166" t="str">
        <f ca="1">IF(ISERROR($V240),"",OFFSET('Smelter Look-up'!$C$4,$V240-4,0)&amp;"")</f>
        <v>JiuJiang JinXin Nonferrous Metals Co., Ltd.</v>
      </c>
      <c r="S240" s="165" t="str">
        <f t="shared" ca="1" si="32"/>
        <v>CN</v>
      </c>
      <c r="T240" s="165" t="str">
        <f ca="1">IF(B240="","",IF(ISERROR(MATCH($J240,SorP!$B$1:$B$6261,0)),"",INDIRECT("'SorP'!$A$"&amp;MATCH($S240&amp;$J240,SorP!C:C,0))))</f>
        <v>CN-JX</v>
      </c>
      <c r="U240" s="185"/>
      <c r="V240" s="209">
        <f>IF(C240="",NA(),IF(OR(C240="Smelter not listed",C240="Smelter not yet identified"),MATCH($B240&amp;$D240,'Smelter Look-up'!$J:$J,0),MATCH($B240&amp;$C240,'Smelter Look-up'!$J:$J,0)))</f>
        <v>372</v>
      </c>
      <c r="X240" s="210">
        <f t="shared" si="33"/>
        <v>0</v>
      </c>
      <c r="AB240" s="211" t="str">
        <f t="shared" si="34"/>
        <v>TantalumJiuJiang JinXin Nonferrous Metals Co., Ltd.</v>
      </c>
    </row>
    <row r="241" spans="1:28" s="210" customFormat="1" ht="25.5">
      <c r="A241" s="165" t="s">
        <v>681</v>
      </c>
      <c r="B241" s="166" t="s">
        <v>1087</v>
      </c>
      <c r="C241" s="170" t="s">
        <v>11980</v>
      </c>
      <c r="D241" s="213" t="s">
        <v>11980</v>
      </c>
      <c r="E241" s="166" t="s">
        <v>1071</v>
      </c>
      <c r="F241" s="166" t="s">
        <v>681</v>
      </c>
      <c r="G241" s="166" t="s">
        <v>12764</v>
      </c>
      <c r="H241" s="167">
        <v>0</v>
      </c>
      <c r="I241" s="168" t="s">
        <v>1567</v>
      </c>
      <c r="J241" s="168" t="s">
        <v>12427</v>
      </c>
      <c r="K241" s="207"/>
      <c r="L241" s="207"/>
      <c r="M241" s="207"/>
      <c r="N241" s="207"/>
      <c r="O241" s="207"/>
      <c r="P241" s="169"/>
      <c r="Q241" s="208"/>
      <c r="R241" s="166" t="str">
        <f ca="1">IF(ISERROR($V241),"",OFFSET('Smelter Look-up'!$C$4,$V241-4,0)&amp;"")</f>
        <v>Metalurgica Met-Mex Penoles S.A. De C.V.</v>
      </c>
      <c r="S241" s="165" t="str">
        <f t="shared" ca="1" si="32"/>
        <v>MX</v>
      </c>
      <c r="T241" s="165" t="str">
        <f ca="1">IF(B241="","",IF(ISERROR(MATCH($J241,SorP!$B$1:$B$6261,0)),"",INDIRECT("'SorP'!$A$"&amp;MATCH($S241&amp;$J241,SorP!C:C,0))))</f>
        <v>MX-COA</v>
      </c>
      <c r="U241" s="185"/>
      <c r="V241" s="209">
        <f>IF(C241="",NA(),IF(OR(C241="Smelter not listed",C241="Smelter not yet identified"),MATCH($B241&amp;$D241,'Smelter Look-up'!$J:$J,0),MATCH($B241&amp;$C241,'Smelter Look-up'!$J:$J,0)))</f>
        <v>198</v>
      </c>
      <c r="X241" s="210">
        <f t="shared" si="33"/>
        <v>0</v>
      </c>
      <c r="AB241" s="211" t="str">
        <f t="shared" si="34"/>
        <v>GoldMetalurgica Met-Mex Penoles S.A. De C.V.</v>
      </c>
    </row>
    <row r="242" spans="1:28" s="210" customFormat="1" ht="25.5">
      <c r="A242" s="165" t="s">
        <v>711</v>
      </c>
      <c r="B242" s="166" t="s">
        <v>1087</v>
      </c>
      <c r="C242" s="170" t="s">
        <v>782</v>
      </c>
      <c r="D242" s="213" t="s">
        <v>782</v>
      </c>
      <c r="E242" s="166" t="s">
        <v>2323</v>
      </c>
      <c r="F242" s="166" t="s">
        <v>711</v>
      </c>
      <c r="G242" s="166" t="s">
        <v>12764</v>
      </c>
      <c r="H242" s="167">
        <v>0</v>
      </c>
      <c r="I242" s="168" t="s">
        <v>1612</v>
      </c>
      <c r="J242" s="168" t="s">
        <v>1560</v>
      </c>
      <c r="K242" s="207"/>
      <c r="L242" s="207"/>
      <c r="M242" s="207"/>
      <c r="N242" s="207"/>
      <c r="O242" s="207"/>
      <c r="P242" s="169"/>
      <c r="Q242" s="208"/>
      <c r="R242" s="166" t="str">
        <f ca="1">IF(ISERROR($V242),"",OFFSET('Smelter Look-up'!$C$4,$V242-4,0)&amp;"")</f>
        <v>United Precious Metal Refining, Inc.</v>
      </c>
      <c r="S242" s="165" t="str">
        <f t="shared" ca="1" si="32"/>
        <v>US</v>
      </c>
      <c r="T242" s="165" t="str">
        <f ca="1">IF(B242="","",IF(ISERROR(MATCH($J242,SorP!$B$1:$B$6261,0)),"",INDIRECT("'SorP'!$A$"&amp;MATCH($S242&amp;$J242,SorP!C:C,0))))</f>
        <v>US-NY</v>
      </c>
      <c r="U242" s="185"/>
      <c r="V242" s="209">
        <f>IF(C242="",NA(),IF(OR(C242="Smelter not listed",C242="Smelter not yet identified"),MATCH($B242&amp;$D242,'Smelter Look-up'!$J:$J,0),MATCH($B242&amp;$C242,'Smelter Look-up'!$J:$J,0)))</f>
        <v>320</v>
      </c>
      <c r="X242" s="210">
        <f t="shared" si="33"/>
        <v>0</v>
      </c>
      <c r="AB242" s="211" t="str">
        <f t="shared" si="34"/>
        <v>GoldUnited Precious Metal Refining, Inc.</v>
      </c>
    </row>
    <row r="243" spans="1:28" s="210" customFormat="1" ht="25.5">
      <c r="A243" s="165" t="s">
        <v>1705</v>
      </c>
      <c r="B243" s="166" t="s">
        <v>1088</v>
      </c>
      <c r="C243" s="170" t="s">
        <v>12706</v>
      </c>
      <c r="D243" s="213" t="s">
        <v>12706</v>
      </c>
      <c r="E243" s="166" t="s">
        <v>1058</v>
      </c>
      <c r="F243" s="166" t="s">
        <v>1705</v>
      </c>
      <c r="G243" s="166" t="s">
        <v>12764</v>
      </c>
      <c r="H243" s="167">
        <v>0</v>
      </c>
      <c r="I243" s="168" t="s">
        <v>1692</v>
      </c>
      <c r="J243" s="168" t="s">
        <v>13117</v>
      </c>
      <c r="K243" s="207"/>
      <c r="L243" s="207"/>
      <c r="M243" s="207"/>
      <c r="N243" s="207"/>
      <c r="O243" s="207"/>
      <c r="P243" s="169"/>
      <c r="Q243" s="208"/>
      <c r="R243" s="166" t="str">
        <f ca="1">IF(ISERROR($V243),"",OFFSET('Smelter Look-up'!$C$4,$V243-4,0)&amp;"")</f>
        <v>Jiangxi New Nanshan Technology Ltd.</v>
      </c>
      <c r="S243" s="165" t="str">
        <f t="shared" ca="1" si="32"/>
        <v>CN</v>
      </c>
      <c r="T243" s="165" t="str">
        <f ca="1">IF(B243="","",IF(ISERROR(MATCH($J243,SorP!$B$1:$B$6261,0)),"",INDIRECT("'SorP'!$A$"&amp;MATCH($S243&amp;$J243,SorP!C:C,0))))</f>
        <v>CN-JX</v>
      </c>
      <c r="U243" s="185"/>
      <c r="V243" s="209">
        <f>IF(C243="",NA(),IF(OR(C243="Smelter not listed",C243="Smelter not yet identified"),MATCH($B243&amp;$D243,'Smelter Look-up'!$J:$J,0),MATCH($B243&amp;$C243,'Smelter Look-up'!$J:$J,0)))</f>
        <v>481</v>
      </c>
      <c r="X243" s="210">
        <f t="shared" si="33"/>
        <v>0</v>
      </c>
      <c r="AB243" s="211" t="str">
        <f t="shared" si="34"/>
        <v>TinJiangxi New Nanshan Technology Ltd.</v>
      </c>
    </row>
    <row r="244" spans="1:28" s="210" customFormat="1" ht="20.25">
      <c r="A244" s="165" t="s">
        <v>1379</v>
      </c>
      <c r="B244" s="166" t="s">
        <v>1090</v>
      </c>
      <c r="C244" s="170" t="s">
        <v>14521</v>
      </c>
      <c r="D244" s="213" t="s">
        <v>14521</v>
      </c>
      <c r="E244" s="166" t="s">
        <v>1059</v>
      </c>
      <c r="F244" s="166" t="s">
        <v>1379</v>
      </c>
      <c r="G244" s="166">
        <v>0</v>
      </c>
      <c r="H244" s="167">
        <v>0</v>
      </c>
      <c r="I244" s="168" t="s">
        <v>1671</v>
      </c>
      <c r="J244" s="168" t="s">
        <v>1499</v>
      </c>
      <c r="K244" s="207"/>
      <c r="L244" s="207"/>
      <c r="M244" s="207"/>
      <c r="N244" s="207"/>
      <c r="O244" s="207"/>
      <c r="P244" s="169"/>
      <c r="Q244" s="208"/>
      <c r="R244" s="166" t="str">
        <f ca="1">IF(ISERROR($V244),"",OFFSET('Smelter Look-up'!$C$4,$V244-4,0)&amp;"")</f>
        <v>TANIOBIS Smelting GmbH &amp; Co. KG</v>
      </c>
      <c r="S244" s="165" t="str">
        <f t="shared" ca="1" si="32"/>
        <v>DE</v>
      </c>
      <c r="T244" s="165" t="str">
        <f ca="1">IF(B244="","",IF(ISERROR(MATCH($J244,SorP!$B$1:$B$6261,0)),"",INDIRECT("'SorP'!$A$"&amp;MATCH($S244&amp;$J244,SorP!C:C,0))))</f>
        <v>DE-BW</v>
      </c>
      <c r="U244" s="185"/>
      <c r="V244" s="209">
        <f>IF(C244="",NA(),IF(OR(C244="Smelter not listed",C244="Smelter not yet identified"),MATCH($B244&amp;$D244,'Smelter Look-up'!$J:$J,0),MATCH($B244&amp;$C244,'Smelter Look-up'!$J:$J,0)))</f>
        <v>638</v>
      </c>
      <c r="X244" s="210">
        <f t="shared" si="33"/>
        <v>0</v>
      </c>
      <c r="AB244" s="211" t="str">
        <f t="shared" si="34"/>
        <v>TungstenTANIOBIS Smelting GmbH &amp; Co. KG</v>
      </c>
    </row>
    <row r="245" spans="1:28" s="210" customFormat="1" ht="25.5">
      <c r="A245" s="165" t="s">
        <v>713</v>
      </c>
      <c r="B245" s="166" t="s">
        <v>1087</v>
      </c>
      <c r="C245" s="170" t="s">
        <v>2378</v>
      </c>
      <c r="D245" s="213" t="s">
        <v>2378</v>
      </c>
      <c r="E245" s="166" t="s">
        <v>1051</v>
      </c>
      <c r="F245" s="166" t="s">
        <v>713</v>
      </c>
      <c r="G245" s="166" t="s">
        <v>12764</v>
      </c>
      <c r="H245" s="167">
        <v>0</v>
      </c>
      <c r="I245" s="168" t="s">
        <v>15947</v>
      </c>
      <c r="J245" s="168" t="s">
        <v>1614</v>
      </c>
      <c r="K245" s="207"/>
      <c r="L245" s="207"/>
      <c r="M245" s="207"/>
      <c r="N245" s="207"/>
      <c r="O245" s="207"/>
      <c r="P245" s="169"/>
      <c r="Q245" s="208"/>
      <c r="R245" s="166" t="str">
        <f ca="1">IF(ISERROR($V245),"",OFFSET('Smelter Look-up'!$C$4,$V245-4,0)&amp;"")</f>
        <v>Gold Corporation - The Perth Mint</v>
      </c>
      <c r="S245" s="165" t="str">
        <f t="shared" ca="1" si="32"/>
        <v>AU</v>
      </c>
      <c r="T245" s="165" t="str">
        <f ca="1">IF(B245="","",IF(ISERROR(MATCH($J245,SorP!$B$1:$B$6261,0)),"",INDIRECT("'SorP'!$A$"&amp;MATCH($S245&amp;$J245,SorP!C:C,0))))</f>
        <v>AU-WA</v>
      </c>
      <c r="U245" s="185"/>
      <c r="V245" s="209">
        <f>IF(C245="",NA(),IF(OR(C245="Smelter not listed",C245="Smelter not yet identified"),MATCH($B245&amp;$D245,'Smelter Look-up'!$J:$J,0),MATCH($B245&amp;$C245,'Smelter Look-up'!$J:$J,0)))</f>
        <v>324</v>
      </c>
      <c r="X245" s="210">
        <f t="shared" si="33"/>
        <v>0</v>
      </c>
      <c r="AB245" s="211" t="str">
        <f t="shared" si="34"/>
        <v>GoldWestern Australian Mint (T/a The Perth Mint)</v>
      </c>
    </row>
    <row r="246" spans="1:28" s="210" customFormat="1" ht="25.5">
      <c r="A246" s="165" t="s">
        <v>1361</v>
      </c>
      <c r="B246" s="166" t="s">
        <v>1087</v>
      </c>
      <c r="C246" s="170" t="s">
        <v>1360</v>
      </c>
      <c r="D246" s="213" t="s">
        <v>1360</v>
      </c>
      <c r="E246" s="166" t="s">
        <v>1069</v>
      </c>
      <c r="F246" s="166" t="s">
        <v>1361</v>
      </c>
      <c r="G246" s="166" t="s">
        <v>12764</v>
      </c>
      <c r="H246" s="167">
        <v>0</v>
      </c>
      <c r="I246" s="168" t="s">
        <v>15948</v>
      </c>
      <c r="J246" s="168" t="s">
        <v>12412</v>
      </c>
      <c r="K246" s="207"/>
      <c r="L246" s="207"/>
      <c r="M246" s="207"/>
      <c r="N246" s="207"/>
      <c r="O246" s="207"/>
      <c r="P246" s="169"/>
      <c r="Q246" s="208"/>
      <c r="R246" s="166" t="str">
        <f ca="1">IF(ISERROR($V246),"",OFFSET('Smelter Look-up'!$C$4,$V246-4,0)&amp;"")</f>
        <v>Samduck Precious Metals</v>
      </c>
      <c r="S246" s="165" t="str">
        <f t="shared" ca="1" si="32"/>
        <v>KR</v>
      </c>
      <c r="T246" s="165" t="str">
        <f ca="1">IF(B246="","",IF(ISERROR(MATCH($J246,SorP!$B$1:$B$6261,0)),"",INDIRECT("'SorP'!$A$"&amp;MATCH($S246&amp;$J246,SorP!C:C,0))))</f>
        <v>KR-28</v>
      </c>
      <c r="U246" s="185"/>
      <c r="V246" s="209">
        <f>IF(C246="",NA(),IF(OR(C246="Smelter not listed",C246="Smelter not yet identified"),MATCH($B246&amp;$D246,'Smelter Look-up'!$J:$J,0),MATCH($B246&amp;$C246,'Smelter Look-up'!$J:$J,0)))</f>
        <v>255</v>
      </c>
      <c r="X246" s="210">
        <f t="shared" si="33"/>
        <v>0</v>
      </c>
      <c r="AB246" s="211" t="str">
        <f t="shared" si="34"/>
        <v>GoldSamduck Precious Metals</v>
      </c>
    </row>
    <row r="247" spans="1:28" s="210" customFormat="1" ht="25.5">
      <c r="A247" s="165" t="s">
        <v>760</v>
      </c>
      <c r="B247" s="166" t="s">
        <v>1090</v>
      </c>
      <c r="C247" s="170" t="s">
        <v>1332</v>
      </c>
      <c r="D247" s="213" t="s">
        <v>1332</v>
      </c>
      <c r="E247" s="166" t="s">
        <v>1058</v>
      </c>
      <c r="F247" s="166" t="s">
        <v>760</v>
      </c>
      <c r="G247" s="166" t="s">
        <v>12764</v>
      </c>
      <c r="H247" s="167">
        <v>0</v>
      </c>
      <c r="I247" s="168" t="s">
        <v>1692</v>
      </c>
      <c r="J247" s="168" t="s">
        <v>13117</v>
      </c>
      <c r="K247" s="207"/>
      <c r="L247" s="207"/>
      <c r="M247" s="207"/>
      <c r="N247" s="207"/>
      <c r="O247" s="207"/>
      <c r="P247" s="169"/>
      <c r="Q247" s="208"/>
      <c r="R247" s="166" t="str">
        <f ca="1">IF(ISERROR($V247),"",OFFSET('Smelter Look-up'!$C$4,$V247-4,0)&amp;"")</f>
        <v>Chongyi Zhangyuan Tungsten Co., Ltd.</v>
      </c>
      <c r="S247" s="165" t="str">
        <f t="shared" ca="1" si="32"/>
        <v>CN</v>
      </c>
      <c r="T247" s="165" t="str">
        <f ca="1">IF(B247="","",IF(ISERROR(MATCH($J247,SorP!$B$1:$B$6261,0)),"",INDIRECT("'SorP'!$A$"&amp;MATCH($S247&amp;$J247,SorP!C:C,0))))</f>
        <v>CN-JX</v>
      </c>
      <c r="U247" s="185"/>
      <c r="V247" s="209">
        <f>IF(C247="",NA(),IF(OR(C247="Smelter not listed",C247="Smelter not yet identified"),MATCH($B247&amp;$D247,'Smelter Look-up'!$J:$J,0),MATCH($B247&amp;$C247,'Smelter Look-up'!$J:$J,0)))</f>
        <v>588</v>
      </c>
      <c r="X247" s="210">
        <f t="shared" si="33"/>
        <v>0</v>
      </c>
      <c r="AB247" s="211" t="str">
        <f t="shared" si="34"/>
        <v>TungstenChongyi Zhangyuan Tungsten Co., Ltd.</v>
      </c>
    </row>
    <row r="248" spans="1:28" s="210" customFormat="1" ht="25.5">
      <c r="A248" s="165" t="s">
        <v>1338</v>
      </c>
      <c r="B248" s="166" t="s">
        <v>1087</v>
      </c>
      <c r="C248" s="170" t="s">
        <v>1337</v>
      </c>
      <c r="D248" s="213" t="s">
        <v>1337</v>
      </c>
      <c r="E248" s="166" t="s">
        <v>2323</v>
      </c>
      <c r="F248" s="166" t="s">
        <v>1338</v>
      </c>
      <c r="G248" s="166" t="s">
        <v>12764</v>
      </c>
      <c r="H248" s="167">
        <v>0</v>
      </c>
      <c r="I248" s="168" t="s">
        <v>1494</v>
      </c>
      <c r="J248" s="168" t="s">
        <v>1495</v>
      </c>
      <c r="K248" s="207"/>
      <c r="L248" s="207"/>
      <c r="M248" s="207"/>
      <c r="N248" s="207"/>
      <c r="O248" s="207"/>
      <c r="P248" s="169"/>
      <c r="Q248" s="208"/>
      <c r="R248" s="166" t="str">
        <f ca="1">IF(ISERROR($V248),"",OFFSET('Smelter Look-up'!$C$4,$V248-4,0)&amp;"")</f>
        <v>Advanced Chemical Company</v>
      </c>
      <c r="S248" s="165" t="str">
        <f t="shared" ca="1" si="32"/>
        <v>US</v>
      </c>
      <c r="T248" s="165" t="str">
        <f ca="1">IF(B248="","",IF(ISERROR(MATCH($J248,SorP!$B$1:$B$6261,0)),"",INDIRECT("'SorP'!$A$"&amp;MATCH($S248&amp;$J248,SorP!C:C,0))))</f>
        <v>US-RI</v>
      </c>
      <c r="U248" s="185"/>
      <c r="V248" s="209">
        <f>IF(C248="",NA(),IF(OR(C248="Smelter not listed",C248="Smelter not yet identified"),MATCH($B248&amp;$D248,'Smelter Look-up'!$J:$J,0),MATCH($B248&amp;$C248,'Smelter Look-up'!$J:$J,0)))</f>
        <v>8</v>
      </c>
      <c r="X248" s="210">
        <f t="shared" si="33"/>
        <v>0</v>
      </c>
      <c r="AB248" s="211" t="str">
        <f t="shared" si="34"/>
        <v>GoldAdvanced Chemical Company</v>
      </c>
    </row>
    <row r="249" spans="1:28" s="210" customFormat="1" ht="20.25">
      <c r="A249" s="165" t="s">
        <v>743</v>
      </c>
      <c r="B249" s="166" t="s">
        <v>1088</v>
      </c>
      <c r="C249" s="170" t="s">
        <v>11981</v>
      </c>
      <c r="D249" s="213" t="s">
        <v>11981</v>
      </c>
      <c r="E249" s="166" t="s">
        <v>1054</v>
      </c>
      <c r="F249" s="166" t="s">
        <v>743</v>
      </c>
      <c r="G249" s="166" t="s">
        <v>12764</v>
      </c>
      <c r="H249" s="167">
        <v>0</v>
      </c>
      <c r="I249" s="168" t="s">
        <v>15889</v>
      </c>
      <c r="J249" s="168" t="s">
        <v>1610</v>
      </c>
      <c r="K249" s="207"/>
      <c r="L249" s="207"/>
      <c r="M249" s="207"/>
      <c r="N249" s="207"/>
      <c r="O249" s="207"/>
      <c r="P249" s="169"/>
      <c r="Q249" s="208"/>
      <c r="R249" s="166" t="str">
        <f ca="1">IF(ISERROR($V249),"",OFFSET('Smelter Look-up'!$C$4,$V249-4,0)&amp;"")</f>
        <v>Mineracao Taboca S.A.</v>
      </c>
      <c r="S249" s="165" t="str">
        <f t="shared" ca="1" si="32"/>
        <v>BR</v>
      </c>
      <c r="T249" s="165" t="str">
        <f ca="1">IF(B249="","",IF(ISERROR(MATCH($J249,SorP!$B$1:$B$6261,0)),"",INDIRECT("'SorP'!$A$"&amp;MATCH($S249&amp;$J249,SorP!C:C,0))))</f>
        <v>BR-SP</v>
      </c>
      <c r="U249" s="185"/>
      <c r="V249" s="209">
        <f>IF(C249="",NA(),IF(OR(C249="Smelter not listed",C249="Smelter not yet identified"),MATCH($B249&amp;$D249,'Smelter Look-up'!$J:$J,0),MATCH($B249&amp;$C249,'Smelter Look-up'!$J:$J,0)))</f>
        <v>498</v>
      </c>
      <c r="X249" s="210">
        <f t="shared" si="33"/>
        <v>0</v>
      </c>
      <c r="AB249" s="211" t="str">
        <f t="shared" si="34"/>
        <v>TinMineracao Taboca S.A.</v>
      </c>
    </row>
    <row r="250" spans="1:28" s="210" customFormat="1" ht="25.5">
      <c r="A250" s="165" t="s">
        <v>752</v>
      </c>
      <c r="B250" s="166" t="s">
        <v>1088</v>
      </c>
      <c r="C250" s="170" t="s">
        <v>751</v>
      </c>
      <c r="D250" s="213" t="s">
        <v>751</v>
      </c>
      <c r="E250" s="166" t="s">
        <v>2322</v>
      </c>
      <c r="F250" s="166" t="s">
        <v>752</v>
      </c>
      <c r="G250" s="166" t="s">
        <v>12764</v>
      </c>
      <c r="H250" s="167">
        <v>0</v>
      </c>
      <c r="I250" s="168" t="s">
        <v>13312</v>
      </c>
      <c r="J250" s="168" t="s">
        <v>1630</v>
      </c>
      <c r="K250" s="207"/>
      <c r="L250" s="207"/>
      <c r="M250" s="207"/>
      <c r="N250" s="207"/>
      <c r="O250" s="207"/>
      <c r="P250" s="169"/>
      <c r="Q250" s="208"/>
      <c r="R250" s="166" t="str">
        <f ca="1">IF(ISERROR($V250),"",OFFSET('Smelter Look-up'!$C$4,$V250-4,0)&amp;"")</f>
        <v>Rui Da Hung</v>
      </c>
      <c r="S250" s="165" t="str">
        <f t="shared" ca="1" si="32"/>
        <v>TW</v>
      </c>
      <c r="T250" s="165" t="str">
        <f ca="1">IF(B250="","",IF(ISERROR(MATCH($J250,SorP!$B$1:$B$6261,0)),"",INDIRECT("'SorP'!$A$"&amp;MATCH($S250&amp;$J250,SorP!C:C,0))))</f>
        <v>TW-TAO</v>
      </c>
      <c r="U250" s="185"/>
      <c r="V250" s="209">
        <f>IF(C250="",NA(),IF(OR(C250="Smelter not listed",C250="Smelter not yet identified"),MATCH($B250&amp;$D250,'Smelter Look-up'!$J:$J,0),MATCH($B250&amp;$C250,'Smelter Look-up'!$J:$J,0)))</f>
        <v>537</v>
      </c>
      <c r="X250" s="210">
        <f t="shared" si="33"/>
        <v>0</v>
      </c>
      <c r="AB250" s="211" t="str">
        <f t="shared" si="34"/>
        <v>TinRui Da Hung</v>
      </c>
    </row>
    <row r="251" spans="1:28" s="210" customFormat="1" ht="20.25">
      <c r="A251" s="165" t="s">
        <v>693</v>
      </c>
      <c r="B251" s="166" t="s">
        <v>1087</v>
      </c>
      <c r="C251" s="170" t="s">
        <v>1186</v>
      </c>
      <c r="D251" s="213" t="s">
        <v>1186</v>
      </c>
      <c r="E251" s="166" t="s">
        <v>1063</v>
      </c>
      <c r="F251" s="166" t="s">
        <v>693</v>
      </c>
      <c r="G251" s="166" t="s">
        <v>12764</v>
      </c>
      <c r="H251" s="167">
        <v>0</v>
      </c>
      <c r="I251" s="168" t="s">
        <v>1581</v>
      </c>
      <c r="J251" s="168" t="s">
        <v>5835</v>
      </c>
      <c r="K251" s="207"/>
      <c r="L251" s="207"/>
      <c r="M251" s="207"/>
      <c r="N251" s="207"/>
      <c r="O251" s="207"/>
      <c r="P251" s="169"/>
      <c r="Q251" s="208"/>
      <c r="R251" s="166" t="str">
        <f ca="1">IF(ISERROR($V251),"",OFFSET('Smelter Look-up'!$C$4,$V251-4,0)&amp;"")</f>
        <v>PT Aneka Tambang (Persero) Tbk</v>
      </c>
      <c r="S251" s="165" t="str">
        <f t="shared" ca="1" si="32"/>
        <v>ID</v>
      </c>
      <c r="T251" s="165" t="str">
        <f ca="1">IF(B251="","",IF(ISERROR(MATCH($J251,SorP!$B$1:$B$6261,0)),"",INDIRECT("'SorP'!$A$"&amp;MATCH($S251&amp;$J251,SorP!C:C,0))))</f>
        <v>ID-JK</v>
      </c>
      <c r="U251" s="185"/>
      <c r="V251" s="209">
        <f>IF(C251="",NA(),IF(OR(C251="Smelter not listed",C251="Smelter not yet identified"),MATCH($B251&amp;$D251,'Smelter Look-up'!$J:$J,0),MATCH($B251&amp;$C251,'Smelter Look-up'!$J:$J,0)))</f>
        <v>237</v>
      </c>
      <c r="X251" s="210">
        <f t="shared" si="33"/>
        <v>0</v>
      </c>
      <c r="AB251" s="211" t="str">
        <f t="shared" si="34"/>
        <v>GoldPT Aneka Tambang (Persero) Tbk</v>
      </c>
    </row>
    <row r="252" spans="1:28" s="210" customFormat="1" ht="20.25">
      <c r="A252" s="165" t="s">
        <v>645</v>
      </c>
      <c r="B252" s="166" t="s">
        <v>1087</v>
      </c>
      <c r="C252" s="170" t="s">
        <v>50</v>
      </c>
      <c r="D252" s="213" t="s">
        <v>50</v>
      </c>
      <c r="E252" s="166" t="s">
        <v>1065</v>
      </c>
      <c r="F252" s="166" t="s">
        <v>645</v>
      </c>
      <c r="G252" s="166" t="s">
        <v>12764</v>
      </c>
      <c r="H252" s="167">
        <v>0</v>
      </c>
      <c r="I252" s="168" t="s">
        <v>1522</v>
      </c>
      <c r="J252" s="168" t="s">
        <v>6296</v>
      </c>
      <c r="K252" s="207"/>
      <c r="L252" s="207"/>
      <c r="M252" s="207"/>
      <c r="N252" s="207"/>
      <c r="O252" s="207"/>
      <c r="P252" s="169"/>
      <c r="Q252" s="208"/>
      <c r="R252" s="166" t="str">
        <f ca="1">IF(ISERROR($V252),"",OFFSET('Smelter Look-up'!$C$4,$V252-4,0)&amp;"")</f>
        <v>Chimet S.p.A.</v>
      </c>
      <c r="S252" s="165" t="str">
        <f t="shared" ca="1" si="32"/>
        <v>IT</v>
      </c>
      <c r="T252" s="165" t="str">
        <f ca="1">IF(B252="","",IF(ISERROR(MATCH($J252,SorP!$B$1:$B$6261,0)),"",INDIRECT("'SorP'!$A$"&amp;MATCH($S252&amp;$J252,SorP!C:C,0))))</f>
        <v>IT-52</v>
      </c>
      <c r="U252" s="185"/>
      <c r="V252" s="209">
        <f>IF(C252="",NA(),IF(OR(C252="Smelter not listed",C252="Smelter not yet identified"),MATCH($B252&amp;$D252,'Smelter Look-up'!$J:$J,0),MATCH($B252&amp;$C252,'Smelter Look-up'!$J:$J,0)))</f>
        <v>67</v>
      </c>
      <c r="X252" s="210">
        <f t="shared" si="33"/>
        <v>0</v>
      </c>
      <c r="AB252" s="211" t="str">
        <f t="shared" si="34"/>
        <v>GoldChimet S.p.A.</v>
      </c>
    </row>
    <row r="253" spans="1:28" s="210" customFormat="1" ht="20.25">
      <c r="A253" s="165" t="s">
        <v>1677</v>
      </c>
      <c r="B253" s="166" t="s">
        <v>1089</v>
      </c>
      <c r="C253" s="170" t="s">
        <v>11985</v>
      </c>
      <c r="D253" s="213" t="s">
        <v>11985</v>
      </c>
      <c r="E253" s="166" t="s">
        <v>1054</v>
      </c>
      <c r="F253" s="166" t="s">
        <v>1677</v>
      </c>
      <c r="G253" s="166" t="s">
        <v>12764</v>
      </c>
      <c r="H253" s="167">
        <v>0</v>
      </c>
      <c r="I253" s="168" t="s">
        <v>1644</v>
      </c>
      <c r="J253" s="168" t="s">
        <v>1678</v>
      </c>
      <c r="K253" s="207"/>
      <c r="L253" s="207"/>
      <c r="M253" s="207"/>
      <c r="N253" s="207"/>
      <c r="O253" s="207"/>
      <c r="P253" s="169"/>
      <c r="Q253" s="208"/>
      <c r="R253" s="166" t="str">
        <f ca="1">IF(ISERROR($V253),"",OFFSET('Smelter Look-up'!$C$4,$V253-4,0)&amp;"")</f>
        <v>Resind Industria e Comercio Ltda.</v>
      </c>
      <c r="S253" s="165" t="str">
        <f t="shared" ca="1" si="32"/>
        <v>BR</v>
      </c>
      <c r="T253" s="165" t="str">
        <f ca="1">IF(B253="","",IF(ISERROR(MATCH($J253,SorP!$B$1:$B$6261,0)),"",INDIRECT("'SorP'!$A$"&amp;MATCH($S253&amp;$J253,SorP!C:C,0))))</f>
        <v>BR-MG</v>
      </c>
      <c r="U253" s="185"/>
      <c r="V253" s="209">
        <f>IF(C253="",NA(),IF(OR(C253="Smelter not listed",C253="Smelter not yet identified"),MATCH($B253&amp;$D253,'Smelter Look-up'!$J:$J,0),MATCH($B253&amp;$C253,'Smelter Look-up'!$J:$J,0)))</f>
        <v>394</v>
      </c>
      <c r="X253" s="210">
        <f t="shared" si="33"/>
        <v>0</v>
      </c>
      <c r="AB253" s="211" t="str">
        <f t="shared" si="34"/>
        <v>TantalumResind Industria e Comercio Ltda.</v>
      </c>
    </row>
    <row r="254" spans="1:28" s="210" customFormat="1" ht="20.25">
      <c r="A254" s="165" t="s">
        <v>766</v>
      </c>
      <c r="B254" s="166" t="s">
        <v>1090</v>
      </c>
      <c r="C254" s="170" t="s">
        <v>1336</v>
      </c>
      <c r="D254" s="213" t="s">
        <v>1336</v>
      </c>
      <c r="E254" s="166" t="s">
        <v>1058</v>
      </c>
      <c r="F254" s="166" t="s">
        <v>766</v>
      </c>
      <c r="G254" s="166">
        <v>0</v>
      </c>
      <c r="H254" s="167">
        <v>0</v>
      </c>
      <c r="I254" s="168" t="s">
        <v>1744</v>
      </c>
      <c r="J254" s="168" t="s">
        <v>13116</v>
      </c>
      <c r="K254" s="207"/>
      <c r="L254" s="207"/>
      <c r="M254" s="207"/>
      <c r="N254" s="207"/>
      <c r="O254" s="207"/>
      <c r="P254" s="169"/>
      <c r="Q254" s="208"/>
      <c r="R254" s="166" t="str">
        <f ca="1">IF(ISERROR($V254),"",OFFSET('Smelter Look-up'!$C$4,$V254-4,0)&amp;"")</f>
        <v>Xiamen Tungsten Co., Ltd.</v>
      </c>
      <c r="S254" s="165" t="str">
        <f t="shared" ca="1" si="32"/>
        <v>CN</v>
      </c>
      <c r="T254" s="165" t="str">
        <f ca="1">IF(B254="","",IF(ISERROR(MATCH($J254,SorP!$B$1:$B$6261,0)),"",INDIRECT("'SorP'!$A$"&amp;MATCH($S254&amp;$J254,SorP!C:C,0))))</f>
        <v>CN-FJ</v>
      </c>
      <c r="U254" s="185"/>
      <c r="V254" s="209">
        <f>IF(C254="",NA(),IF(OR(C254="Smelter not listed",C254="Smelter not yet identified"),MATCH($B254&amp;$D254,'Smelter Look-up'!$J:$J,0),MATCH($B254&amp;$C254,'Smelter Look-up'!$J:$J,0)))</f>
        <v>650</v>
      </c>
      <c r="X254" s="210">
        <f t="shared" si="33"/>
        <v>0</v>
      </c>
      <c r="AB254" s="211" t="str">
        <f t="shared" si="34"/>
        <v>TungstenXiamen Tungsten Co., Ltd.</v>
      </c>
    </row>
    <row r="255" spans="1:28" s="210" customFormat="1" ht="20.25">
      <c r="A255" s="165" t="s">
        <v>2110</v>
      </c>
      <c r="B255" s="166" t="s">
        <v>1087</v>
      </c>
      <c r="C255" s="170" t="s">
        <v>2108</v>
      </c>
      <c r="D255" s="213" t="s">
        <v>2108</v>
      </c>
      <c r="E255" s="166" t="s">
        <v>1059</v>
      </c>
      <c r="F255" s="166" t="s">
        <v>2110</v>
      </c>
      <c r="G255" s="166" t="s">
        <v>12764</v>
      </c>
      <c r="H255" s="167">
        <v>0</v>
      </c>
      <c r="I255" s="168" t="s">
        <v>1498</v>
      </c>
      <c r="J255" s="168" t="s">
        <v>1499</v>
      </c>
      <c r="K255" s="207"/>
      <c r="L255" s="207"/>
      <c r="M255" s="207"/>
      <c r="N255" s="207"/>
      <c r="O255" s="207"/>
      <c r="P255" s="169"/>
      <c r="Q255" s="208"/>
      <c r="R255" s="166" t="str">
        <f ca="1">IF(ISERROR($V255),"",OFFSET('Smelter Look-up'!$C$4,$V255-4,0)&amp;"")</f>
        <v>WIELAND Edelmetalle GmbH</v>
      </c>
      <c r="S255" s="165" t="str">
        <f t="shared" ca="1" si="32"/>
        <v>DE</v>
      </c>
      <c r="T255" s="165" t="str">
        <f ca="1">IF(B255="","",IF(ISERROR(MATCH($J255,SorP!$B$1:$B$6261,0)),"",INDIRECT("'SorP'!$A$"&amp;MATCH($S255&amp;$J255,SorP!C:C,0))))</f>
        <v>DE-BW</v>
      </c>
      <c r="U255" s="185"/>
      <c r="V255" s="209">
        <f>IF(C255="",NA(),IF(OR(C255="Smelter not listed",C255="Smelter not yet identified"),MATCH($B255&amp;$D255,'Smelter Look-up'!$J:$J,0),MATCH($B255&amp;$C255,'Smelter Look-up'!$J:$J,0)))</f>
        <v>325</v>
      </c>
      <c r="X255" s="210">
        <f t="shared" si="33"/>
        <v>0</v>
      </c>
      <c r="AB255" s="211" t="str">
        <f t="shared" si="34"/>
        <v>GoldWIELAND Edelmetalle GmbH</v>
      </c>
    </row>
    <row r="256" spans="1:28" s="210" customFormat="1" ht="25.5">
      <c r="A256" s="165" t="s">
        <v>13343</v>
      </c>
      <c r="B256" s="166" t="s">
        <v>1087</v>
      </c>
      <c r="C256" s="170" t="s">
        <v>13323</v>
      </c>
      <c r="D256" s="213" t="s">
        <v>13323</v>
      </c>
      <c r="E256" s="166" t="s">
        <v>1066</v>
      </c>
      <c r="F256" s="166" t="s">
        <v>13343</v>
      </c>
      <c r="G256" s="166" t="s">
        <v>12764</v>
      </c>
      <c r="H256" s="167">
        <v>0</v>
      </c>
      <c r="I256" s="168" t="s">
        <v>6513</v>
      </c>
      <c r="J256" s="168" t="s">
        <v>6513</v>
      </c>
      <c r="K256" s="207"/>
      <c r="L256" s="207"/>
      <c r="M256" s="207"/>
      <c r="N256" s="207"/>
      <c r="O256" s="207"/>
      <c r="P256" s="169"/>
      <c r="Q256" s="208"/>
      <c r="R256" s="166" t="str">
        <f ca="1">IF(ISERROR($V256),"",OFFSET('Smelter Look-up'!$C$4,$V256-4,0)&amp;"")</f>
        <v>Eco-System Recycling Co., Ltd. West Plant</v>
      </c>
      <c r="S256" s="165" t="str">
        <f t="shared" ca="1" si="32"/>
        <v>JP</v>
      </c>
      <c r="T256" s="165" t="str">
        <f ca="1">IF(B256="","",IF(ISERROR(MATCH($J256,SorP!$B$1:$B$6261,0)),"",INDIRECT("'SorP'!$A$"&amp;MATCH($S256&amp;$J256,SorP!C:C,0))))</f>
        <v>JP-33</v>
      </c>
      <c r="U256" s="185"/>
      <c r="V256" s="209">
        <f>IF(C256="",NA(),IF(OR(C256="Smelter not listed",C256="Smelter not yet identified"),MATCH($B256&amp;$D256,'Smelter Look-up'!$J:$J,0),MATCH($B256&amp;$C256,'Smelter Look-up'!$J:$J,0)))</f>
        <v>86</v>
      </c>
      <c r="X256" s="210">
        <f t="shared" si="33"/>
        <v>0</v>
      </c>
      <c r="AB256" s="211" t="str">
        <f t="shared" si="34"/>
        <v>GoldEco-System Recycling Co., Ltd. West Plant</v>
      </c>
    </row>
    <row r="257" spans="1:28" s="210" customFormat="1" ht="20.25">
      <c r="A257" s="165" t="s">
        <v>14544</v>
      </c>
      <c r="B257" s="166" t="s">
        <v>1090</v>
      </c>
      <c r="C257" s="170" t="s">
        <v>14543</v>
      </c>
      <c r="D257" s="213" t="s">
        <v>14543</v>
      </c>
      <c r="E257" s="166" t="s">
        <v>843</v>
      </c>
      <c r="F257" s="166" t="s">
        <v>14544</v>
      </c>
      <c r="G257" s="166" t="s">
        <v>12764</v>
      </c>
      <c r="H257" s="167">
        <v>0</v>
      </c>
      <c r="I257" s="168" t="s">
        <v>14558</v>
      </c>
      <c r="J257" s="168" t="s">
        <v>9536</v>
      </c>
      <c r="K257" s="207"/>
      <c r="L257" s="207"/>
      <c r="M257" s="207"/>
      <c r="N257" s="207"/>
      <c r="O257" s="207"/>
      <c r="P257" s="169"/>
      <c r="Q257" s="208"/>
      <c r="R257" s="166" t="str">
        <f ca="1">IF(ISERROR($V257),"",OFFSET('Smelter Look-up'!$C$4,$V257-4,0)&amp;"")</f>
        <v>OOO “Technolom” 1</v>
      </c>
      <c r="S257" s="165" t="str">
        <f t="shared" ca="1" si="32"/>
        <v>RU</v>
      </c>
      <c r="T257" s="165" t="str">
        <f ca="1">IF(B257="","",IF(ISERROR(MATCH($J257,SorP!$B$1:$B$6261,0)),"",INDIRECT("'SorP'!$A$"&amp;MATCH($S257&amp;$J257,SorP!C:C,0))))</f>
        <v>RU-MOS</v>
      </c>
      <c r="U257" s="185"/>
      <c r="V257" s="209">
        <f>IF(C257="",NA(),IF(OR(C257="Smelter not listed",C257="Smelter not yet identified"),MATCH($B257&amp;$D257,'Smelter Look-up'!$J:$J,0),MATCH($B257&amp;$C257,'Smelter Look-up'!$J:$J,0)))</f>
        <v>632</v>
      </c>
      <c r="X257" s="210">
        <f t="shared" si="33"/>
        <v>0</v>
      </c>
      <c r="AB257" s="211" t="str">
        <f t="shared" si="34"/>
        <v>TungstenOOO “Technolom” 1</v>
      </c>
    </row>
    <row r="258" spans="1:28" s="210" customFormat="1" ht="20.25">
      <c r="A258" s="165" t="s">
        <v>2338</v>
      </c>
      <c r="B258" s="166" t="s">
        <v>1090</v>
      </c>
      <c r="C258" s="170" t="s">
        <v>2337</v>
      </c>
      <c r="D258" s="213" t="s">
        <v>15949</v>
      </c>
      <c r="E258" s="166" t="s">
        <v>843</v>
      </c>
      <c r="F258" s="166" t="s">
        <v>2338</v>
      </c>
      <c r="G258" s="166">
        <v>0</v>
      </c>
      <c r="H258" s="167">
        <v>0</v>
      </c>
      <c r="I258" s="168" t="s">
        <v>2427</v>
      </c>
      <c r="J258" s="168" t="s">
        <v>9523</v>
      </c>
      <c r="K258" s="207"/>
      <c r="L258" s="207"/>
      <c r="M258" s="207"/>
      <c r="N258" s="207"/>
      <c r="O258" s="207"/>
      <c r="P258" s="169"/>
      <c r="Q258" s="208"/>
      <c r="R258" s="166" t="str">
        <f ca="1">IF(ISERROR($V258),"",OFFSET('Smelter Look-up'!$C$4,$V258-4,0)&amp;"")</f>
        <v>Unecha Refractory metals plant</v>
      </c>
      <c r="S258" s="165" t="str">
        <f t="shared" ca="1" si="32"/>
        <v>RU</v>
      </c>
      <c r="T258" s="165" t="str">
        <f ca="1">IF(B258="","",IF(ISERROR(MATCH($J258,SorP!$B$1:$B$6261,0)),"",INDIRECT("'SorP'!$A$"&amp;MATCH($S258&amp;$J258,SorP!C:C,0))))</f>
        <v>RU-BRY</v>
      </c>
      <c r="U258" s="185"/>
      <c r="V258" s="209">
        <f>IF(C258="",NA(),IF(OR(C258="Smelter not listed",C258="Smelter not yet identified"),MATCH($B258&amp;$D258,'Smelter Look-up'!$J:$J,0),MATCH($B258&amp;$C258,'Smelter Look-up'!$J:$J,0)))</f>
        <v>641</v>
      </c>
      <c r="X258" s="210">
        <f t="shared" si="33"/>
        <v>0</v>
      </c>
      <c r="AB258" s="211" t="str">
        <f t="shared" si="34"/>
        <v>TungstenUnecha Refractory metals plant</v>
      </c>
    </row>
    <row r="259" spans="1:28" s="210" customFormat="1" ht="20.25">
      <c r="A259" s="165" t="s">
        <v>652</v>
      </c>
      <c r="B259" s="166" t="s">
        <v>1087</v>
      </c>
      <c r="C259" s="170" t="s">
        <v>997</v>
      </c>
      <c r="D259" s="213" t="s">
        <v>997</v>
      </c>
      <c r="E259" s="166" t="s">
        <v>1059</v>
      </c>
      <c r="F259" s="166" t="s">
        <v>652</v>
      </c>
      <c r="G259" s="166" t="s">
        <v>12764</v>
      </c>
      <c r="H259" s="167">
        <v>0</v>
      </c>
      <c r="I259" s="168" t="s">
        <v>1498</v>
      </c>
      <c r="J259" s="168" t="s">
        <v>1499</v>
      </c>
      <c r="K259" s="207"/>
      <c r="L259" s="207"/>
      <c r="M259" s="207"/>
      <c r="N259" s="207"/>
      <c r="O259" s="207"/>
      <c r="P259" s="169"/>
      <c r="Q259" s="208"/>
      <c r="R259" s="166" t="str">
        <f ca="1">IF(ISERROR($V259),"",OFFSET('Smelter Look-up'!$C$4,$V259-4,0)&amp;"")</f>
        <v>Heimerle + Meule GmbH</v>
      </c>
      <c r="S259" s="165" t="str">
        <f t="shared" ca="1" si="32"/>
        <v>DE</v>
      </c>
      <c r="T259" s="165" t="str">
        <f ca="1">IF(B259="","",IF(ISERROR(MATCH($J259,SorP!$B$1:$B$6261,0)),"",INDIRECT("'SorP'!$A$"&amp;MATCH($S259&amp;$J259,SorP!C:C,0))))</f>
        <v>DE-BW</v>
      </c>
      <c r="U259" s="185"/>
      <c r="V259" s="209">
        <f>IF(C259="",NA(),IF(OR(C259="Smelter not listed",C259="Smelter not yet identified"),MATCH($B259&amp;$D259,'Smelter Look-up'!$J:$J,0),MATCH($B259&amp;$C259,'Smelter Look-up'!$J:$J,0)))</f>
        <v>117</v>
      </c>
      <c r="X259" s="210">
        <f t="shared" si="33"/>
        <v>0</v>
      </c>
      <c r="AB259" s="211" t="str">
        <f t="shared" si="34"/>
        <v>GoldHeimerle + Meule GmbH</v>
      </c>
    </row>
    <row r="260" spans="1:28" s="210" customFormat="1" ht="20.25">
      <c r="A260" s="165" t="s">
        <v>635</v>
      </c>
      <c r="B260" s="166" t="s">
        <v>1087</v>
      </c>
      <c r="C260" s="170" t="s">
        <v>2182</v>
      </c>
      <c r="D260" s="213" t="s">
        <v>2182</v>
      </c>
      <c r="E260" s="166" t="s">
        <v>1066</v>
      </c>
      <c r="F260" s="166" t="s">
        <v>635</v>
      </c>
      <c r="G260" s="166" t="s">
        <v>12764</v>
      </c>
      <c r="H260" s="167">
        <v>0</v>
      </c>
      <c r="I260" s="168" t="s">
        <v>15950</v>
      </c>
      <c r="J260" s="168" t="s">
        <v>1506</v>
      </c>
      <c r="K260" s="207"/>
      <c r="L260" s="207"/>
      <c r="M260" s="207"/>
      <c r="N260" s="207"/>
      <c r="O260" s="207"/>
      <c r="P260" s="169"/>
      <c r="Q260" s="208"/>
      <c r="R260" s="166" t="str">
        <f ca="1">IF(ISERROR($V260),"",OFFSET('Smelter Look-up'!$C$4,$V260-4,0)&amp;"")</f>
        <v>ASAHI METALFINE, Inc.</v>
      </c>
      <c r="S260" s="165" t="str">
        <f t="shared" ca="1" si="32"/>
        <v>JP</v>
      </c>
      <c r="T260" s="165" t="str">
        <f ca="1">IF(B260="","",IF(ISERROR(MATCH($J260,SorP!$B$1:$B$6261,0)),"",INDIRECT("'SorP'!$A$"&amp;MATCH($S260&amp;$J260,SorP!C:C,0))))</f>
        <v>JP-28</v>
      </c>
      <c r="U260" s="185"/>
      <c r="V260" s="209">
        <f>IF(C260="",NA(),IF(OR(C260="Smelter not listed",C260="Smelter not yet identified"),MATCH($B260&amp;$D260,'Smelter Look-up'!$J:$J,0),MATCH($B260&amp;$C260,'Smelter Look-up'!$J:$J,0)))</f>
        <v>33</v>
      </c>
      <c r="X260" s="210">
        <f t="shared" si="33"/>
        <v>0</v>
      </c>
      <c r="AB260" s="211" t="str">
        <f t="shared" si="34"/>
        <v>GoldAsahi Pretec Corp.</v>
      </c>
    </row>
    <row r="261" spans="1:28" s="210" customFormat="1" ht="25.5">
      <c r="A261" s="165" t="s">
        <v>15884</v>
      </c>
      <c r="B261" s="166" t="s">
        <v>1088</v>
      </c>
      <c r="C261" s="170" t="s">
        <v>15885</v>
      </c>
      <c r="D261" s="213" t="s">
        <v>15885</v>
      </c>
      <c r="E261" s="166" t="s">
        <v>1073</v>
      </c>
      <c r="F261" s="166" t="s">
        <v>15884</v>
      </c>
      <c r="G261" s="166" t="s">
        <v>12764</v>
      </c>
      <c r="H261" s="167">
        <v>0</v>
      </c>
      <c r="I261" s="168" t="s">
        <v>15886</v>
      </c>
      <c r="J261" s="168" t="s">
        <v>8321</v>
      </c>
      <c r="K261" s="207"/>
      <c r="L261" s="207"/>
      <c r="M261" s="207"/>
      <c r="N261" s="207"/>
      <c r="O261" s="207"/>
      <c r="P261" s="169"/>
      <c r="Q261" s="208"/>
      <c r="R261" s="166" t="str">
        <f ca="1">IF(ISERROR($V261),"",OFFSET('Smelter Look-up'!$C$4,$V261-4,0)&amp;"")</f>
        <v/>
      </c>
      <c r="S261" s="165" t="str">
        <f t="shared" ref="S261" ca="1" si="35">IF(B261="","",IF(ISERROR(MATCH($E261,CL,0)),"Unknown",INDIRECT("'C'!$A$"&amp;MATCH($E261,CL,0)+1)))</f>
        <v>MY</v>
      </c>
      <c r="T261" s="165" t="str">
        <f ca="1">IF(B261="","",IF(ISERROR(MATCH($J261,SorP!$B$1:$B$6261,0)),"",INDIRECT("'SorP'!$A$"&amp;MATCH($S261&amp;$J261,SorP!C:C,0))))</f>
        <v>MY-07</v>
      </c>
      <c r="U261" s="185"/>
      <c r="V261" s="209" t="e">
        <f>IF(C261="",NA(),IF(OR(C261="Smelter not listed",C261="Smelter not yet identified"),MATCH($B261&amp;$D261,'Smelter Look-up'!$J:$J,0),MATCH($B261&amp;$C261,'Smelter Look-up'!$J:$J,0)))</f>
        <v>#N/A</v>
      </c>
      <c r="X261" s="210">
        <f t="shared" ref="X261" si="36">IF(AND(C261="Smelter not listed",OR(LEN(D261)=0,LEN(E261)=0)),1,0)</f>
        <v>0</v>
      </c>
      <c r="AB261" s="211" t="str">
        <f t="shared" ref="AB261" si="37">B261&amp;C261</f>
        <v>TinMalaysia Smelting Corporation (MSC)</v>
      </c>
    </row>
    <row r="262" spans="1:28" s="210" customFormat="1" ht="20.25">
      <c r="A262" s="165" t="s">
        <v>734</v>
      </c>
      <c r="B262" s="166" t="s">
        <v>1089</v>
      </c>
      <c r="C262" s="170" t="s">
        <v>1661</v>
      </c>
      <c r="D262" s="213" t="s">
        <v>1661</v>
      </c>
      <c r="E262" s="166" t="s">
        <v>1067</v>
      </c>
      <c r="F262" s="166" t="s">
        <v>734</v>
      </c>
      <c r="G262" s="166" t="s">
        <v>12764</v>
      </c>
      <c r="H262" s="167">
        <v>0</v>
      </c>
      <c r="I262" s="168" t="s">
        <v>1552</v>
      </c>
      <c r="J262" s="168" t="s">
        <v>6872</v>
      </c>
      <c r="K262" s="207"/>
      <c r="L262" s="207"/>
      <c r="M262" s="207"/>
      <c r="N262" s="207"/>
      <c r="O262" s="207"/>
      <c r="P262" s="169"/>
      <c r="Q262" s="208"/>
      <c r="R262" s="166" t="str">
        <f ca="1">IF(ISERROR($V262),"",OFFSET('Smelter Look-up'!$C$4,$V262-4,0)&amp;"")</f>
        <v>Ulba Metallurgical Plant JSC</v>
      </c>
      <c r="S262" s="165" t="str">
        <f t="shared" ref="S262:S293" ca="1" si="38">IF(B262="","",IF(ISERROR(MATCH($E262,CL,0)),"Unknown",INDIRECT("'C'!$A$"&amp;MATCH($E262,CL,0)+1)))</f>
        <v>KZ</v>
      </c>
      <c r="T262" s="165" t="str">
        <f ca="1">IF(B262="","",IF(ISERROR(MATCH($J262,SorP!$B$1:$B$6261,0)),"",INDIRECT("'SorP'!$A$"&amp;MATCH($S262&amp;$J262,SorP!C:C,0))))</f>
        <v>KZ-35</v>
      </c>
      <c r="U262" s="185"/>
      <c r="V262" s="209">
        <f>IF(C262="",NA(),IF(OR(C262="Smelter not listed",C262="Smelter not yet identified"),MATCH($B262&amp;$D262,'Smelter Look-up'!$J:$J,0),MATCH($B262&amp;$C262,'Smelter Look-up'!$J:$J,0)))</f>
        <v>409</v>
      </c>
      <c r="X262" s="210">
        <f t="shared" ref="X262:X293" si="39">IF(AND(C262="Smelter not listed",OR(LEN(D262)=0,LEN(E262)=0)),1,0)</f>
        <v>0</v>
      </c>
      <c r="AB262" s="211" t="str">
        <f t="shared" ref="AB262:AB293" si="40">B262&amp;C262</f>
        <v>TantalumUlba Metallurgical Plant JSC</v>
      </c>
    </row>
    <row r="263" spans="1:28" s="210" customFormat="1" ht="25.5">
      <c r="A263" s="165" t="s">
        <v>133</v>
      </c>
      <c r="B263" s="166" t="s">
        <v>1090</v>
      </c>
      <c r="C263" s="170" t="s">
        <v>142</v>
      </c>
      <c r="D263" s="213" t="s">
        <v>142</v>
      </c>
      <c r="E263" s="166" t="s">
        <v>1058</v>
      </c>
      <c r="F263" s="166" t="s">
        <v>133</v>
      </c>
      <c r="G263" s="166" t="s">
        <v>12764</v>
      </c>
      <c r="H263" s="167">
        <v>0</v>
      </c>
      <c r="I263" s="168" t="s">
        <v>1692</v>
      </c>
      <c r="J263" s="168" t="s">
        <v>13117</v>
      </c>
      <c r="K263" s="207"/>
      <c r="L263" s="207"/>
      <c r="M263" s="207"/>
      <c r="N263" s="207"/>
      <c r="O263" s="207"/>
      <c r="P263" s="169"/>
      <c r="Q263" s="208"/>
      <c r="R263" s="166" t="str">
        <f ca="1">IF(ISERROR($V263),"",OFFSET('Smelter Look-up'!$C$4,$V263-4,0)&amp;"")</f>
        <v>Jiangxi Yaosheng Tungsten Co., Ltd.</v>
      </c>
      <c r="S263" s="165" t="str">
        <f t="shared" ca="1" si="38"/>
        <v>CN</v>
      </c>
      <c r="T263" s="165" t="str">
        <f ca="1">IF(B263="","",IF(ISERROR(MATCH($J263,SorP!$B$1:$B$6261,0)),"",INDIRECT("'SorP'!$A$"&amp;MATCH($S263&amp;$J263,SorP!C:C,0))))</f>
        <v>CN-JX</v>
      </c>
      <c r="U263" s="185"/>
      <c r="V263" s="209">
        <f>IF(C263="",NA(),IF(OR(C263="Smelter not listed",C263="Smelter not yet identified"),MATCH($B263&amp;$D263,'Smelter Look-up'!$J:$J,0),MATCH($B263&amp;$C263,'Smelter Look-up'!$J:$J,0)))</f>
        <v>613</v>
      </c>
      <c r="X263" s="210">
        <f t="shared" si="39"/>
        <v>0</v>
      </c>
      <c r="AB263" s="211" t="str">
        <f t="shared" si="40"/>
        <v>TungstenJiangxi Yaosheng Tungsten Co., Ltd.</v>
      </c>
    </row>
    <row r="264" spans="1:28" s="210" customFormat="1" ht="25.5">
      <c r="A264" s="165" t="s">
        <v>735</v>
      </c>
      <c r="B264" s="166" t="s">
        <v>1088</v>
      </c>
      <c r="C264" s="170" t="s">
        <v>15951</v>
      </c>
      <c r="D264" s="213" t="s">
        <v>15951</v>
      </c>
      <c r="E264" s="166" t="s">
        <v>2323</v>
      </c>
      <c r="F264" s="166" t="s">
        <v>735</v>
      </c>
      <c r="G264" s="166" t="s">
        <v>12764</v>
      </c>
      <c r="H264" s="167">
        <v>0</v>
      </c>
      <c r="I264" s="168" t="s">
        <v>1679</v>
      </c>
      <c r="J264" s="168" t="s">
        <v>1660</v>
      </c>
      <c r="K264" s="207"/>
      <c r="L264" s="207"/>
      <c r="M264" s="207"/>
      <c r="N264" s="207"/>
      <c r="O264" s="207"/>
      <c r="P264" s="169"/>
      <c r="Q264" s="208"/>
      <c r="R264" s="166" t="str">
        <f ca="1">IF(ISERROR($V264),"",OFFSET('Smelter Look-up'!$C$4,$V264-4,0)&amp;"")</f>
        <v/>
      </c>
      <c r="S264" s="165" t="str">
        <f t="shared" ca="1" si="38"/>
        <v>US</v>
      </c>
      <c r="T264" s="165" t="str">
        <f ca="1">IF(B264="","",IF(ISERROR(MATCH($J264,SorP!$B$1:$B$6261,0)),"",INDIRECT("'SorP'!$A$"&amp;MATCH($S264&amp;$J264,SorP!C:C,0))))</f>
        <v>US-PA</v>
      </c>
      <c r="U264" s="185"/>
      <c r="V264" s="209" t="e">
        <f>IF(C264="",NA(),IF(OR(C264="Smelter not listed",C264="Smelter not yet identified"),MATCH($B264&amp;$D264,'Smelter Look-up'!$J:$J,0),MATCH($B264&amp;$C264,'Smelter Look-up'!$J:$J,0)))</f>
        <v>#N/A</v>
      </c>
      <c r="X264" s="210">
        <f t="shared" si="39"/>
        <v>0</v>
      </c>
      <c r="AB264" s="211" t="str">
        <f t="shared" si="40"/>
        <v>TinAlpha</v>
      </c>
    </row>
    <row r="265" spans="1:28" s="210" customFormat="1" ht="20.25">
      <c r="A265" s="165" t="s">
        <v>1350</v>
      </c>
      <c r="B265" s="166" t="s">
        <v>1089</v>
      </c>
      <c r="C265" s="170" t="s">
        <v>2075</v>
      </c>
      <c r="D265" s="213" t="s">
        <v>2075</v>
      </c>
      <c r="E265" s="166" t="s">
        <v>1058</v>
      </c>
      <c r="F265" s="166" t="s">
        <v>1350</v>
      </c>
      <c r="G265" s="166" t="s">
        <v>12764</v>
      </c>
      <c r="H265" s="167">
        <v>0</v>
      </c>
      <c r="I265" s="168" t="s">
        <v>1655</v>
      </c>
      <c r="J265" s="168" t="s">
        <v>13121</v>
      </c>
      <c r="K265" s="207"/>
      <c r="L265" s="207"/>
      <c r="M265" s="207"/>
      <c r="N265" s="207"/>
      <c r="O265" s="207"/>
      <c r="P265" s="169"/>
      <c r="Q265" s="208"/>
      <c r="R265" s="166" t="str">
        <f ca="1">IF(ISERROR($V265),"",OFFSET('Smelter Look-up'!$C$4,$V265-4,0)&amp;"")</f>
        <v>FIR Metals &amp; Resource Ltd.</v>
      </c>
      <c r="S265" s="165" t="str">
        <f t="shared" ca="1" si="38"/>
        <v>CN</v>
      </c>
      <c r="T265" s="165" t="str">
        <f ca="1">IF(B265="","",IF(ISERROR(MATCH($J265,SorP!$B$1:$B$6261,0)),"",INDIRECT("'SorP'!$A$"&amp;MATCH($S265&amp;$J265,SorP!C:C,0))))</f>
        <v>CN-HN</v>
      </c>
      <c r="U265" s="185"/>
      <c r="V265" s="209">
        <f>IF(C265="",NA(),IF(OR(C265="Smelter not listed",C265="Smelter not yet identified"),MATCH($B265&amp;$D265,'Smelter Look-up'!$J:$J,0),MATCH($B265&amp;$C265,'Smelter Look-up'!$J:$J,0)))</f>
        <v>357</v>
      </c>
      <c r="X265" s="210">
        <f t="shared" si="39"/>
        <v>0</v>
      </c>
      <c r="AB265" s="211" t="str">
        <f t="shared" si="40"/>
        <v>TantalumFIR Metals &amp; Resource Ltd.</v>
      </c>
    </row>
    <row r="266" spans="1:28" s="210" customFormat="1" ht="25.5">
      <c r="A266" s="165" t="s">
        <v>1351</v>
      </c>
      <c r="B266" s="166" t="s">
        <v>1089</v>
      </c>
      <c r="C266" s="170" t="s">
        <v>2078</v>
      </c>
      <c r="D266" s="213" t="s">
        <v>2078</v>
      </c>
      <c r="E266" s="166" t="s">
        <v>1058</v>
      </c>
      <c r="F266" s="166" t="s">
        <v>1351</v>
      </c>
      <c r="G266" s="166" t="s">
        <v>12764</v>
      </c>
      <c r="H266" s="167">
        <v>0</v>
      </c>
      <c r="I266" s="168" t="s">
        <v>1665</v>
      </c>
      <c r="J266" s="168" t="s">
        <v>13117</v>
      </c>
      <c r="K266" s="207"/>
      <c r="L266" s="207"/>
      <c r="M266" s="207"/>
      <c r="N266" s="207"/>
      <c r="O266" s="207"/>
      <c r="P266" s="169"/>
      <c r="Q266" s="208"/>
      <c r="R266" s="166" t="str">
        <f ca="1">IF(ISERROR($V266),"",OFFSET('Smelter Look-up'!$C$4,$V266-4,0)&amp;"")</f>
        <v>Jiangxi Dinghai Tantalum &amp; Niobium Co., Ltd.</v>
      </c>
      <c r="S266" s="165" t="str">
        <f t="shared" ca="1" si="38"/>
        <v>CN</v>
      </c>
      <c r="T266" s="165" t="str">
        <f ca="1">IF(B266="","",IF(ISERROR(MATCH($J266,SorP!$B$1:$B$6261,0)),"",INDIRECT("'SorP'!$A$"&amp;MATCH($S266&amp;$J266,SorP!C:C,0))))</f>
        <v>CN-JX</v>
      </c>
      <c r="U266" s="185"/>
      <c r="V266" s="209">
        <f>IF(C266="",NA(),IF(OR(C266="Smelter not listed",C266="Smelter not yet identified"),MATCH($B266&amp;$D266,'Smelter Look-up'!$J:$J,0),MATCH($B266&amp;$C266,'Smelter Look-up'!$J:$J,0)))</f>
        <v>368</v>
      </c>
      <c r="X266" s="210">
        <f t="shared" si="39"/>
        <v>0</v>
      </c>
      <c r="AB266" s="211" t="str">
        <f t="shared" si="40"/>
        <v>TantalumJiangxi Dinghai Tantalum &amp; Niobium Co., Ltd.</v>
      </c>
    </row>
    <row r="267" spans="1:28" s="210" customFormat="1" ht="20.25">
      <c r="A267" s="165" t="s">
        <v>13353</v>
      </c>
      <c r="B267" s="166" t="s">
        <v>1090</v>
      </c>
      <c r="C267" s="170" t="s">
        <v>14913</v>
      </c>
      <c r="D267" s="213" t="s">
        <v>14913</v>
      </c>
      <c r="E267" s="166" t="s">
        <v>1058</v>
      </c>
      <c r="F267" s="166" t="s">
        <v>13353</v>
      </c>
      <c r="G267" s="166" t="s">
        <v>12764</v>
      </c>
      <c r="H267" s="167">
        <v>0</v>
      </c>
      <c r="I267" s="168" t="s">
        <v>14551</v>
      </c>
      <c r="J267" s="168" t="s">
        <v>13122</v>
      </c>
      <c r="K267" s="207"/>
      <c r="L267" s="207"/>
      <c r="M267" s="207"/>
      <c r="N267" s="207"/>
      <c r="O267" s="207"/>
      <c r="P267" s="169"/>
      <c r="Q267" s="208"/>
      <c r="R267" s="166" t="str">
        <f ca="1">IF(ISERROR($V267),"",OFFSET('Smelter Look-up'!$C$4,$V267-4,0)&amp;"")</f>
        <v>Hubei Green Tungsten Co., Ltd.</v>
      </c>
      <c r="S267" s="165" t="str">
        <f t="shared" ca="1" si="38"/>
        <v>CN</v>
      </c>
      <c r="T267" s="165" t="str">
        <f ca="1">IF(B267="","",IF(ISERROR(MATCH($J267,SorP!$B$1:$B$6261,0)),"",INDIRECT("'SorP'!$A$"&amp;MATCH($S267&amp;$J267,SorP!C:C,0))))</f>
        <v>CN-GD</v>
      </c>
      <c r="U267" s="185"/>
      <c r="V267" s="209">
        <f>IF(C267="",NA(),IF(OR(C267="Smelter not listed",C267="Smelter not yet identified"),MATCH($B267&amp;$D267,'Smelter Look-up'!$J:$J,0),MATCH($B267&amp;$C267,'Smelter Look-up'!$J:$J,0)))</f>
        <v>602</v>
      </c>
      <c r="X267" s="210">
        <f t="shared" si="39"/>
        <v>0</v>
      </c>
      <c r="AB267" s="211" t="str">
        <f t="shared" si="40"/>
        <v>TungstenHubei Green Tungsten Co., Ltd.</v>
      </c>
    </row>
    <row r="268" spans="1:28" s="210" customFormat="1" ht="25.5">
      <c r="A268" s="165" t="s">
        <v>759</v>
      </c>
      <c r="B268" s="166" t="s">
        <v>1090</v>
      </c>
      <c r="C268" s="170" t="s">
        <v>1333</v>
      </c>
      <c r="D268" s="213" t="s">
        <v>1333</v>
      </c>
      <c r="E268" s="166" t="s">
        <v>1058</v>
      </c>
      <c r="F268" s="166" t="s">
        <v>759</v>
      </c>
      <c r="G268" s="166" t="s">
        <v>12764</v>
      </c>
      <c r="H268" s="167">
        <v>0</v>
      </c>
      <c r="I268" s="168" t="s">
        <v>1737</v>
      </c>
      <c r="J268" s="168" t="s">
        <v>13122</v>
      </c>
      <c r="K268" s="207"/>
      <c r="L268" s="207"/>
      <c r="M268" s="207"/>
      <c r="N268" s="207"/>
      <c r="O268" s="207"/>
      <c r="P268" s="169"/>
      <c r="Q268" s="208"/>
      <c r="R268" s="166" t="str">
        <f ca="1">IF(ISERROR($V268),"",OFFSET('Smelter Look-up'!$C$4,$V268-4,0)&amp;"")</f>
        <v>Guangdong Xianglu Tungsten Co., Ltd.</v>
      </c>
      <c r="S268" s="165" t="str">
        <f t="shared" ca="1" si="38"/>
        <v>CN</v>
      </c>
      <c r="T268" s="165" t="str">
        <f ca="1">IF(B268="","",IF(ISERROR(MATCH($J268,SorP!$B$1:$B$6261,0)),"",INDIRECT("'SorP'!$A$"&amp;MATCH($S268&amp;$J268,SorP!C:C,0))))</f>
        <v>CN-GD</v>
      </c>
      <c r="U268" s="185"/>
      <c r="V268" s="209">
        <f>IF(C268="",NA(),IF(OR(C268="Smelter not listed",C268="Smelter not yet identified"),MATCH($B268&amp;$D268,'Smelter Look-up'!$J:$J,0),MATCH($B268&amp;$C268,'Smelter Look-up'!$J:$J,0)))</f>
        <v>598</v>
      </c>
      <c r="X268" s="210">
        <f t="shared" si="39"/>
        <v>0</v>
      </c>
      <c r="AB268" s="211" t="str">
        <f t="shared" si="40"/>
        <v>TungstenGuangdong Xianglu Tungsten Co., Ltd.</v>
      </c>
    </row>
    <row r="269" spans="1:28" s="210" customFormat="1" ht="20.25">
      <c r="A269" s="165" t="s">
        <v>738</v>
      </c>
      <c r="B269" s="166" t="s">
        <v>1088</v>
      </c>
      <c r="C269" s="170" t="s">
        <v>778</v>
      </c>
      <c r="D269" s="213" t="s">
        <v>778</v>
      </c>
      <c r="E269" s="166" t="s">
        <v>842</v>
      </c>
      <c r="F269" s="166" t="s">
        <v>738</v>
      </c>
      <c r="G269" s="166" t="s">
        <v>12764</v>
      </c>
      <c r="H269" s="167">
        <v>0</v>
      </c>
      <c r="I269" s="168" t="s">
        <v>1690</v>
      </c>
      <c r="J269" s="168" t="s">
        <v>9079</v>
      </c>
      <c r="K269" s="207"/>
      <c r="L269" s="207"/>
      <c r="M269" s="207"/>
      <c r="N269" s="207"/>
      <c r="O269" s="207"/>
      <c r="P269" s="169"/>
      <c r="Q269" s="208"/>
      <c r="R269" s="166" t="str">
        <f ca="1">IF(ISERROR($V269),"",OFFSET('Smelter Look-up'!$C$4,$V269-4,0)&amp;"")</f>
        <v>Fenix Metals</v>
      </c>
      <c r="S269" s="165" t="str">
        <f t="shared" ca="1" si="38"/>
        <v>PL</v>
      </c>
      <c r="T269" s="165" t="str">
        <f ca="1">IF(B269="","",IF(ISERROR(MATCH($J269,SorP!$B$1:$B$6261,0)),"",INDIRECT("'SorP'!$A$"&amp;MATCH($S269&amp;$J269,SorP!C:C,0))))</f>
        <v>PL-18</v>
      </c>
      <c r="U269" s="185"/>
      <c r="V269" s="209">
        <f>IF(C269="",NA(),IF(OR(C269="Smelter not listed",C269="Smelter not yet identified"),MATCH($B269&amp;$D269,'Smelter Look-up'!$J:$J,0),MATCH($B269&amp;$C269,'Smelter Look-up'!$J:$J,0)))</f>
        <v>462</v>
      </c>
      <c r="X269" s="210">
        <f t="shared" si="39"/>
        <v>0</v>
      </c>
      <c r="AB269" s="211" t="str">
        <f t="shared" si="40"/>
        <v>TinFenix Metals</v>
      </c>
    </row>
    <row r="270" spans="1:28" s="210" customFormat="1" ht="25.5">
      <c r="A270" s="165" t="s">
        <v>13342</v>
      </c>
      <c r="B270" s="166" t="s">
        <v>1087</v>
      </c>
      <c r="C270" s="170" t="s">
        <v>13322</v>
      </c>
      <c r="D270" s="213" t="s">
        <v>13322</v>
      </c>
      <c r="E270" s="166" t="s">
        <v>1066</v>
      </c>
      <c r="F270" s="166" t="s">
        <v>13342</v>
      </c>
      <c r="G270" s="166" t="s">
        <v>12764</v>
      </c>
      <c r="H270" s="167">
        <v>0</v>
      </c>
      <c r="I270" s="168" t="s">
        <v>13356</v>
      </c>
      <c r="J270" s="168" t="s">
        <v>1527</v>
      </c>
      <c r="K270" s="207"/>
      <c r="L270" s="207"/>
      <c r="M270" s="207"/>
      <c r="N270" s="207"/>
      <c r="O270" s="207"/>
      <c r="P270" s="169"/>
      <c r="Q270" s="208"/>
      <c r="R270" s="166" t="str">
        <f ca="1">IF(ISERROR($V270),"",OFFSET('Smelter Look-up'!$C$4,$V270-4,0)&amp;"")</f>
        <v>Eco-System Recycling Co., Ltd. North Plant</v>
      </c>
      <c r="S270" s="165" t="str">
        <f t="shared" ca="1" si="38"/>
        <v>JP</v>
      </c>
      <c r="T270" s="165" t="str">
        <f ca="1">IF(B270="","",IF(ISERROR(MATCH($J270,SorP!$B$1:$B$6261,0)),"",INDIRECT("'SorP'!$A$"&amp;MATCH($S270&amp;$J270,SorP!C:C,0))))</f>
        <v>JP-05</v>
      </c>
      <c r="U270" s="185"/>
      <c r="V270" s="209">
        <f>IF(C270="",NA(),IF(OR(C270="Smelter not listed",C270="Smelter not yet identified"),MATCH($B270&amp;$D270,'Smelter Look-up'!$J:$J,0),MATCH($B270&amp;$C270,'Smelter Look-up'!$J:$J,0)))</f>
        <v>85</v>
      </c>
      <c r="X270" s="210">
        <f t="shared" si="39"/>
        <v>0</v>
      </c>
      <c r="AB270" s="211" t="str">
        <f t="shared" si="40"/>
        <v>GoldEco-System Recycling Co., Ltd. North Plant</v>
      </c>
    </row>
    <row r="271" spans="1:28" s="210" customFormat="1" ht="25.5">
      <c r="A271" s="165" t="s">
        <v>378</v>
      </c>
      <c r="B271" s="166" t="s">
        <v>1090</v>
      </c>
      <c r="C271" s="170" t="s">
        <v>377</v>
      </c>
      <c r="D271" s="213" t="s">
        <v>377</v>
      </c>
      <c r="E271" s="166" t="s">
        <v>1058</v>
      </c>
      <c r="F271" s="166" t="s">
        <v>378</v>
      </c>
      <c r="G271" s="166" t="s">
        <v>12764</v>
      </c>
      <c r="H271" s="167">
        <v>0</v>
      </c>
      <c r="I271" s="168" t="s">
        <v>1692</v>
      </c>
      <c r="J271" s="168" t="s">
        <v>13117</v>
      </c>
      <c r="K271" s="207"/>
      <c r="L271" s="207"/>
      <c r="M271" s="207"/>
      <c r="N271" s="207"/>
      <c r="O271" s="207"/>
      <c r="P271" s="169"/>
      <c r="Q271" s="208"/>
      <c r="R271" s="166" t="str">
        <f ca="1">IF(ISERROR($V271),"",OFFSET('Smelter Look-up'!$C$4,$V271-4,0)&amp;"")</f>
        <v>Ganzhou Seadragon W &amp; Mo Co., Ltd.</v>
      </c>
      <c r="S271" s="165" t="str">
        <f t="shared" ca="1" si="38"/>
        <v>CN</v>
      </c>
      <c r="T271" s="165" t="str">
        <f ca="1">IF(B271="","",IF(ISERROR(MATCH($J271,SorP!$B$1:$B$6261,0)),"",INDIRECT("'SorP'!$A$"&amp;MATCH($S271&amp;$J271,SorP!C:C,0))))</f>
        <v>CN-JX</v>
      </c>
      <c r="U271" s="185"/>
      <c r="V271" s="209">
        <f>IF(C271="",NA(),IF(OR(C271="Smelter not listed",C271="Smelter not yet identified"),MATCH($B271&amp;$D271,'Smelter Look-up'!$J:$J,0),MATCH($B271&amp;$C271,'Smelter Look-up'!$J:$J,0)))</f>
        <v>593</v>
      </c>
      <c r="X271" s="210">
        <f t="shared" si="39"/>
        <v>0</v>
      </c>
      <c r="AB271" s="211" t="str">
        <f t="shared" si="40"/>
        <v>TungstenGanzhou Seadragon W &amp; Mo Co., Ltd.</v>
      </c>
    </row>
    <row r="272" spans="1:28" s="210" customFormat="1" ht="25.5">
      <c r="A272" s="165" t="s">
        <v>15952</v>
      </c>
      <c r="B272" s="166" t="s">
        <v>1089</v>
      </c>
      <c r="C272" s="170" t="s">
        <v>15953</v>
      </c>
      <c r="D272" s="213" t="s">
        <v>15953</v>
      </c>
      <c r="E272" s="166" t="s">
        <v>2323</v>
      </c>
      <c r="F272" s="166" t="s">
        <v>15952</v>
      </c>
      <c r="G272" s="166" t="s">
        <v>12764</v>
      </c>
      <c r="H272" s="167">
        <v>0</v>
      </c>
      <c r="I272" s="168" t="s">
        <v>15954</v>
      </c>
      <c r="J272" s="168" t="s">
        <v>2165</v>
      </c>
      <c r="K272" s="207"/>
      <c r="L272" s="207"/>
      <c r="M272" s="207"/>
      <c r="N272" s="207"/>
      <c r="O272" s="207"/>
      <c r="P272" s="169"/>
      <c r="Q272" s="208"/>
      <c r="R272" s="166" t="str">
        <f ca="1">IF(ISERROR($V272),"",OFFSET('Smelter Look-up'!$C$4,$V272-4,0)&amp;"")</f>
        <v/>
      </c>
      <c r="S272" s="165" t="str">
        <f t="shared" ca="1" si="38"/>
        <v>US</v>
      </c>
      <c r="T272" s="165" t="str">
        <f ca="1">IF(B272="","",IF(ISERROR(MATCH($J272,SorP!$B$1:$B$6261,0)),"",INDIRECT("'SorP'!$A$"&amp;MATCH($S272&amp;$J272,SorP!C:C,0))))</f>
        <v>US-TX</v>
      </c>
      <c r="U272" s="185"/>
      <c r="V272" s="209" t="e">
        <f>IF(C272="",NA(),IF(OR(C272="Smelter not listed",C272="Smelter not yet identified"),MATCH($B272&amp;$D272,'Smelter Look-up'!$J:$J,0),MATCH($B272&amp;$C272,'Smelter Look-up'!$J:$J,0)))</f>
        <v>#N/A</v>
      </c>
      <c r="X272" s="210">
        <f t="shared" si="39"/>
        <v>0</v>
      </c>
      <c r="AB272" s="211" t="str">
        <f t="shared" si="40"/>
        <v>TantalumQuantumClean</v>
      </c>
    </row>
    <row r="273" spans="1:28" s="210" customFormat="1" ht="20.25">
      <c r="A273" s="165" t="s">
        <v>15955</v>
      </c>
      <c r="B273" s="166" t="s">
        <v>1088</v>
      </c>
      <c r="C273" s="170" t="s">
        <v>15956</v>
      </c>
      <c r="D273" s="213" t="s">
        <v>15956</v>
      </c>
      <c r="E273" s="166" t="s">
        <v>1058</v>
      </c>
      <c r="F273" s="166" t="s">
        <v>15955</v>
      </c>
      <c r="G273" s="166" t="s">
        <v>12764</v>
      </c>
      <c r="H273" s="167">
        <v>0</v>
      </c>
      <c r="I273" s="168" t="s">
        <v>1692</v>
      </c>
      <c r="J273" s="168" t="s">
        <v>13117</v>
      </c>
      <c r="K273" s="207"/>
      <c r="L273" s="207"/>
      <c r="M273" s="207"/>
      <c r="N273" s="207"/>
      <c r="O273" s="207"/>
      <c r="P273" s="169"/>
      <c r="Q273" s="208"/>
      <c r="R273" s="166" t="str">
        <f ca="1">IF(ISERROR($V273),"",OFFSET('Smelter Look-up'!$C$4,$V273-4,0)&amp;"")</f>
        <v/>
      </c>
      <c r="S273" s="165" t="str">
        <f t="shared" ca="1" si="38"/>
        <v>CN</v>
      </c>
      <c r="T273" s="165" t="str">
        <f ca="1">IF(B273="","",IF(ISERROR(MATCH($J273,SorP!$B$1:$B$6261,0)),"",INDIRECT("'SorP'!$A$"&amp;MATCH($S273&amp;$J273,SorP!C:C,0))))</f>
        <v>CN-JX</v>
      </c>
      <c r="U273" s="185"/>
      <c r="V273" s="209" t="e">
        <f>IF(C273="",NA(),IF(OR(C273="Smelter not listed",C273="Smelter not yet identified"),MATCH($B273&amp;$D273,'Smelter Look-up'!$J:$J,0),MATCH($B273&amp;$C273,'Smelter Look-up'!$J:$J,0)))</f>
        <v>#N/A</v>
      </c>
      <c r="X273" s="210">
        <f t="shared" si="39"/>
        <v>0</v>
      </c>
      <c r="AB273" s="211" t="str">
        <f t="shared" si="40"/>
        <v>TinHuiChang Hill Tin Industry Co., Ltd.</v>
      </c>
    </row>
    <row r="274" spans="1:28" s="210" customFormat="1" ht="20.25">
      <c r="A274" s="165" t="s">
        <v>1378</v>
      </c>
      <c r="B274" s="166" t="s">
        <v>1090</v>
      </c>
      <c r="C274" s="170" t="s">
        <v>2425</v>
      </c>
      <c r="D274" s="213" t="s">
        <v>2425</v>
      </c>
      <c r="E274" s="166" t="s">
        <v>1059</v>
      </c>
      <c r="F274" s="166" t="s">
        <v>1378</v>
      </c>
      <c r="G274" s="166" t="s">
        <v>12764</v>
      </c>
      <c r="H274" s="167">
        <v>0</v>
      </c>
      <c r="I274" s="168" t="s">
        <v>1670</v>
      </c>
      <c r="J274" s="168" t="s">
        <v>4121</v>
      </c>
      <c r="K274" s="207"/>
      <c r="L274" s="207"/>
      <c r="M274" s="207"/>
      <c r="N274" s="207"/>
      <c r="O274" s="207"/>
      <c r="P274" s="169"/>
      <c r="Q274" s="208"/>
      <c r="R274" s="166" t="str">
        <f ca="1">IF(ISERROR($V274),"",OFFSET('Smelter Look-up'!$C$4,$V274-4,0)&amp;"")</f>
        <v>H.C. Starck Tungsten GmbH</v>
      </c>
      <c r="S274" s="165" t="str">
        <f t="shared" ca="1" si="38"/>
        <v>DE</v>
      </c>
      <c r="T274" s="165" t="str">
        <f ca="1">IF(B274="","",IF(ISERROR(MATCH($J274,SorP!$B$1:$B$6261,0)),"",INDIRECT("'SorP'!$A$"&amp;MATCH($S274&amp;$J274,SorP!C:C,0))))</f>
        <v>DE-NI</v>
      </c>
      <c r="U274" s="185"/>
      <c r="V274" s="209">
        <f>IF(C274="",NA(),IF(OR(C274="Smelter not listed",C274="Smelter not yet identified"),MATCH($B274&amp;$D274,'Smelter Look-up'!$J:$J,0),MATCH($B274&amp;$C274,'Smelter Look-up'!$J:$J,0)))</f>
        <v>600</v>
      </c>
      <c r="X274" s="210">
        <f t="shared" si="39"/>
        <v>0</v>
      </c>
      <c r="AB274" s="211" t="str">
        <f t="shared" si="40"/>
        <v>TungstenH.C. Starck Tungsten GmbH</v>
      </c>
    </row>
    <row r="275" spans="1:28" s="210" customFormat="1" ht="25.5">
      <c r="A275" s="165" t="s">
        <v>1349</v>
      </c>
      <c r="B275" s="166" t="s">
        <v>1089</v>
      </c>
      <c r="C275" s="170" t="s">
        <v>1348</v>
      </c>
      <c r="D275" s="213" t="s">
        <v>1348</v>
      </c>
      <c r="E275" s="166" t="s">
        <v>2323</v>
      </c>
      <c r="F275" s="166" t="s">
        <v>1349</v>
      </c>
      <c r="G275" s="166" t="s">
        <v>12764</v>
      </c>
      <c r="H275" s="167">
        <v>0</v>
      </c>
      <c r="I275" s="168" t="s">
        <v>15174</v>
      </c>
      <c r="J275" s="168" t="s">
        <v>1664</v>
      </c>
      <c r="K275" s="207"/>
      <c r="L275" s="207"/>
      <c r="M275" s="207"/>
      <c r="N275" s="207"/>
      <c r="O275" s="207"/>
      <c r="P275" s="169"/>
      <c r="Q275" s="208"/>
      <c r="R275" s="166" t="str">
        <f ca="1">IF(ISERROR($V275),"",OFFSET('Smelter Look-up'!$C$4,$V275-4,0)&amp;"")</f>
        <v>D Block Metals, LLC</v>
      </c>
      <c r="S275" s="165" t="str">
        <f t="shared" ca="1" si="38"/>
        <v>US</v>
      </c>
      <c r="T275" s="165" t="str">
        <f ca="1">IF(B275="","",IF(ISERROR(MATCH($J275,SorP!$B$1:$B$6261,0)),"",INDIRECT("'SorP'!$A$"&amp;MATCH($S275&amp;$J275,SorP!C:C,0))))</f>
        <v>US-NC</v>
      </c>
      <c r="U275" s="185"/>
      <c r="V275" s="209">
        <f>IF(C275="",NA(),IF(OR(C275="Smelter not listed",C275="Smelter not yet identified"),MATCH($B275&amp;$D275,'Smelter Look-up'!$J:$J,0),MATCH($B275&amp;$C275,'Smelter Look-up'!$J:$J,0)))</f>
        <v>354</v>
      </c>
      <c r="X275" s="210">
        <f t="shared" si="39"/>
        <v>0</v>
      </c>
      <c r="AB275" s="211" t="str">
        <f t="shared" si="40"/>
        <v>TantalumD Block Metals, LLC</v>
      </c>
    </row>
    <row r="276" spans="1:28" s="210" customFormat="1" ht="20.25">
      <c r="A276" s="165" t="s">
        <v>14546</v>
      </c>
      <c r="B276" s="166" t="s">
        <v>1090</v>
      </c>
      <c r="C276" s="170" t="s">
        <v>14545</v>
      </c>
      <c r="D276" s="213" t="s">
        <v>14545</v>
      </c>
      <c r="E276" s="166" t="s">
        <v>843</v>
      </c>
      <c r="F276" s="166" t="s">
        <v>14546</v>
      </c>
      <c r="G276" s="166" t="s">
        <v>12764</v>
      </c>
      <c r="H276" s="167">
        <v>0</v>
      </c>
      <c r="I276" s="168" t="s">
        <v>14558</v>
      </c>
      <c r="J276" s="168" t="s">
        <v>9536</v>
      </c>
      <c r="K276" s="207"/>
      <c r="L276" s="207"/>
      <c r="M276" s="207"/>
      <c r="N276" s="207"/>
      <c r="O276" s="207"/>
      <c r="P276" s="169"/>
      <c r="Q276" s="208"/>
      <c r="R276" s="166" t="str">
        <f ca="1">IF(ISERROR($V276),"",OFFSET('Smelter Look-up'!$C$4,$V276-4,0)&amp;"")</f>
        <v>OOO “Technolom” 2</v>
      </c>
      <c r="S276" s="165" t="str">
        <f t="shared" ca="1" si="38"/>
        <v>RU</v>
      </c>
      <c r="T276" s="165" t="str">
        <f ca="1">IF(B276="","",IF(ISERROR(MATCH($J276,SorP!$B$1:$B$6261,0)),"",INDIRECT("'SorP'!$A$"&amp;MATCH($S276&amp;$J276,SorP!C:C,0))))</f>
        <v>RU-MOS</v>
      </c>
      <c r="U276" s="185"/>
      <c r="V276" s="209">
        <f>IF(C276="",NA(),IF(OR(C276="Smelter not listed",C276="Smelter not yet identified"),MATCH($B276&amp;$D276,'Smelter Look-up'!$J:$J,0),MATCH($B276&amp;$C276,'Smelter Look-up'!$J:$J,0)))</f>
        <v>633</v>
      </c>
      <c r="X276" s="210">
        <f t="shared" si="39"/>
        <v>0</v>
      </c>
      <c r="AB276" s="211" t="str">
        <f t="shared" si="40"/>
        <v>TungstenOOO “Technolom” 2</v>
      </c>
    </row>
    <row r="277" spans="1:28" s="210" customFormat="1" ht="25.5">
      <c r="A277" s="165" t="s">
        <v>758</v>
      </c>
      <c r="B277" s="166" t="s">
        <v>1090</v>
      </c>
      <c r="C277" s="170" t="s">
        <v>139</v>
      </c>
      <c r="D277" s="213" t="s">
        <v>139</v>
      </c>
      <c r="E277" s="166" t="s">
        <v>2323</v>
      </c>
      <c r="F277" s="166" t="s">
        <v>758</v>
      </c>
      <c r="G277" s="166" t="s">
        <v>12764</v>
      </c>
      <c r="H277" s="167">
        <v>0</v>
      </c>
      <c r="I277" s="168" t="s">
        <v>1735</v>
      </c>
      <c r="J277" s="168" t="s">
        <v>1736</v>
      </c>
      <c r="K277" s="207"/>
      <c r="L277" s="207"/>
      <c r="M277" s="207"/>
      <c r="N277" s="207"/>
      <c r="O277" s="207"/>
      <c r="P277" s="169"/>
      <c r="Q277" s="208"/>
      <c r="R277" s="166" t="str">
        <f ca="1">IF(ISERROR($V277),"",OFFSET('Smelter Look-up'!$C$4,$V277-4,0)&amp;"")</f>
        <v>Kennametal Huntsville</v>
      </c>
      <c r="S277" s="165" t="str">
        <f t="shared" ca="1" si="38"/>
        <v>US</v>
      </c>
      <c r="T277" s="165" t="str">
        <f ca="1">IF(B277="","",IF(ISERROR(MATCH($J277,SorP!$B$1:$B$6261,0)),"",INDIRECT("'SorP'!$A$"&amp;MATCH($S277&amp;$J277,SorP!C:C,0))))</f>
        <v>US-AL</v>
      </c>
      <c r="U277" s="185"/>
      <c r="V277" s="209">
        <f>IF(C277="",NA(),IF(OR(C277="Smelter not listed",C277="Smelter not yet identified"),MATCH($B277&amp;$D277,'Smelter Look-up'!$J:$J,0),MATCH($B277&amp;$C277,'Smelter Look-up'!$J:$J,0)))</f>
        <v>620</v>
      </c>
      <c r="X277" s="210">
        <f t="shared" si="39"/>
        <v>0</v>
      </c>
      <c r="AB277" s="211" t="str">
        <f t="shared" si="40"/>
        <v>TungstenKennametal Huntsville</v>
      </c>
    </row>
    <row r="278" spans="1:28" s="210" customFormat="1" ht="25.5">
      <c r="A278" s="165" t="s">
        <v>742</v>
      </c>
      <c r="B278" s="166" t="s">
        <v>1088</v>
      </c>
      <c r="C278" s="170" t="s">
        <v>1281</v>
      </c>
      <c r="D278" s="213" t="s">
        <v>1281</v>
      </c>
      <c r="E278" s="166" t="s">
        <v>1058</v>
      </c>
      <c r="F278" s="166" t="s">
        <v>742</v>
      </c>
      <c r="G278" s="166" t="s">
        <v>12764</v>
      </c>
      <c r="H278" s="167">
        <v>0</v>
      </c>
      <c r="I278" s="168" t="s">
        <v>1694</v>
      </c>
      <c r="J278" s="168" t="s">
        <v>13101</v>
      </c>
      <c r="K278" s="207"/>
      <c r="L278" s="207"/>
      <c r="M278" s="207"/>
      <c r="N278" s="207"/>
      <c r="O278" s="207"/>
      <c r="P278" s="169"/>
      <c r="Q278" s="208"/>
      <c r="R278" s="166" t="str">
        <f ca="1">IF(ISERROR($V278),"",OFFSET('Smelter Look-up'!$C$4,$V278-4,0)&amp;"")</f>
        <v>China Tin Group Co., Ltd.</v>
      </c>
      <c r="S278" s="165" t="str">
        <f t="shared" ca="1" si="38"/>
        <v>CN</v>
      </c>
      <c r="T278" s="165" t="str">
        <f ca="1">IF(B278="","",IF(ISERROR(MATCH($J278,SorP!$B$1:$B$6261,0)),"",INDIRECT("'SorP'!$A$"&amp;MATCH($S278&amp;$J278,SorP!C:C,0))))</f>
        <v>CN-GX</v>
      </c>
      <c r="U278" s="185"/>
      <c r="V278" s="209">
        <f>IF(C278="",NA(),IF(OR(C278="Smelter not listed",C278="Smelter not yet identified"),MATCH($B278&amp;$D278,'Smelter Look-up'!$J:$J,0),MATCH($B278&amp;$C278,'Smelter Look-up'!$J:$J,0)))</f>
        <v>431</v>
      </c>
      <c r="X278" s="210">
        <f t="shared" si="39"/>
        <v>0</v>
      </c>
      <c r="AB278" s="211" t="str">
        <f t="shared" si="40"/>
        <v>TinChina Tin Group Co., Ltd.</v>
      </c>
    </row>
    <row r="279" spans="1:28" s="210" customFormat="1" ht="25.5">
      <c r="A279" s="165" t="s">
        <v>13304</v>
      </c>
      <c r="B279" s="166" t="s">
        <v>1090</v>
      </c>
      <c r="C279" s="170" t="s">
        <v>13303</v>
      </c>
      <c r="D279" s="213" t="s">
        <v>13303</v>
      </c>
      <c r="E279" s="166" t="s">
        <v>2322</v>
      </c>
      <c r="F279" s="166" t="s">
        <v>13304</v>
      </c>
      <c r="G279" s="166" t="s">
        <v>12764</v>
      </c>
      <c r="H279" s="167">
        <v>0</v>
      </c>
      <c r="I279" s="168" t="s">
        <v>13314</v>
      </c>
      <c r="J279" s="168" t="s">
        <v>11044</v>
      </c>
      <c r="K279" s="207"/>
      <c r="L279" s="207"/>
      <c r="M279" s="207"/>
      <c r="N279" s="207"/>
      <c r="O279" s="207"/>
      <c r="P279" s="169"/>
      <c r="Q279" s="208"/>
      <c r="R279" s="166" t="str">
        <f ca="1">IF(ISERROR($V279),"",OFFSET('Smelter Look-up'!$C$4,$V279-4,0)&amp;"")</f>
        <v>Lianyou Metals Co., Ltd.</v>
      </c>
      <c r="S279" s="165" t="str">
        <f t="shared" ca="1" si="38"/>
        <v>TW</v>
      </c>
      <c r="T279" s="165" t="str">
        <f ca="1">IF(B279="","",IF(ISERROR(MATCH($J279,SorP!$B$1:$B$6261,0)),"",INDIRECT("'SorP'!$A$"&amp;MATCH($S279&amp;$J279,SorP!C:C,0))))</f>
        <v>TW-PIF</v>
      </c>
      <c r="U279" s="185"/>
      <c r="V279" s="209">
        <f>IF(C279="",NA(),IF(OR(C279="Smelter not listed",C279="Smelter not yet identified"),MATCH($B279&amp;$D279,'Smelter Look-up'!$J:$J,0),MATCH($B279&amp;$C279,'Smelter Look-up'!$J:$J,0)))</f>
        <v>621</v>
      </c>
      <c r="X279" s="210">
        <f t="shared" si="39"/>
        <v>0</v>
      </c>
      <c r="AB279" s="211" t="str">
        <f t="shared" si="40"/>
        <v>TungstenLianyou Metals Co., Ltd.</v>
      </c>
    </row>
    <row r="280" spans="1:28" s="210" customFormat="1" ht="20.25">
      <c r="A280" s="165" t="s">
        <v>1637</v>
      </c>
      <c r="B280" s="166" t="s">
        <v>1087</v>
      </c>
      <c r="C280" s="170" t="s">
        <v>2121</v>
      </c>
      <c r="D280" s="213" t="s">
        <v>2121</v>
      </c>
      <c r="E280" s="166" t="s">
        <v>1065</v>
      </c>
      <c r="F280" s="166" t="s">
        <v>1637</v>
      </c>
      <c r="G280" s="166" t="s">
        <v>12764</v>
      </c>
      <c r="H280" s="167">
        <v>0</v>
      </c>
      <c r="I280" s="168" t="s">
        <v>1638</v>
      </c>
      <c r="J280" s="168" t="s">
        <v>6296</v>
      </c>
      <c r="K280" s="207"/>
      <c r="L280" s="207"/>
      <c r="M280" s="207"/>
      <c r="N280" s="207"/>
      <c r="O280" s="207"/>
      <c r="P280" s="169"/>
      <c r="Q280" s="208"/>
      <c r="R280" s="166" t="str">
        <f ca="1">IF(ISERROR($V280),"",OFFSET('Smelter Look-up'!$C$4,$V280-4,0)&amp;"")</f>
        <v>T.C.A S.p.A</v>
      </c>
      <c r="S280" s="165" t="str">
        <f t="shared" ca="1" si="38"/>
        <v>IT</v>
      </c>
      <c r="T280" s="165" t="str">
        <f ca="1">IF(B280="","",IF(ISERROR(MATCH($J280,SorP!$B$1:$B$6261,0)),"",INDIRECT("'SorP'!$A$"&amp;MATCH($S280&amp;$J280,SorP!C:C,0))))</f>
        <v>IT-52</v>
      </c>
      <c r="U280" s="185"/>
      <c r="V280" s="209">
        <f>IF(C280="",NA(),IF(OR(C280="Smelter not listed",C280="Smelter not yet identified"),MATCH($B280&amp;$D280,'Smelter Look-up'!$J:$J,0),MATCH($B280&amp;$C280,'Smelter Look-up'!$J:$J,0)))</f>
        <v>294</v>
      </c>
      <c r="X280" s="210">
        <f t="shared" si="39"/>
        <v>0</v>
      </c>
      <c r="AB280" s="211" t="str">
        <f t="shared" si="40"/>
        <v>GoldT.C.A S.p.A</v>
      </c>
    </row>
    <row r="281" spans="1:28" s="210" customFormat="1" ht="25.5">
      <c r="A281" s="165" t="s">
        <v>15179</v>
      </c>
      <c r="B281" s="166" t="s">
        <v>1088</v>
      </c>
      <c r="C281" s="170" t="s">
        <v>15178</v>
      </c>
      <c r="D281" s="213" t="s">
        <v>15178</v>
      </c>
      <c r="E281" s="166" t="s">
        <v>1063</v>
      </c>
      <c r="F281" s="166" t="s">
        <v>15179</v>
      </c>
      <c r="G281" s="166" t="s">
        <v>12764</v>
      </c>
      <c r="H281" s="167">
        <v>0</v>
      </c>
      <c r="I281" s="168" t="s">
        <v>14554</v>
      </c>
      <c r="J281" s="168" t="s">
        <v>12398</v>
      </c>
      <c r="K281" s="207"/>
      <c r="L281" s="207"/>
      <c r="M281" s="207"/>
      <c r="N281" s="207"/>
      <c r="O281" s="207"/>
      <c r="P281" s="169"/>
      <c r="Q281" s="208"/>
      <c r="R281" s="166" t="str">
        <f ca="1">IF(ISERROR($V281),"",OFFSET('Smelter Look-up'!$C$4,$V281-4,0)&amp;"")</f>
        <v>PT Rajehan Ariq</v>
      </c>
      <c r="S281" s="165" t="str">
        <f t="shared" ca="1" si="38"/>
        <v>ID</v>
      </c>
      <c r="T281" s="165" t="str">
        <f ca="1">IF(B281="","",IF(ISERROR(MATCH($J281,SorP!$B$1:$B$6261,0)),"",INDIRECT("'SorP'!$A$"&amp;MATCH($S281&amp;$J281,SorP!C:C,0))))</f>
        <v>ID-BB</v>
      </c>
      <c r="U281" s="185"/>
      <c r="V281" s="209">
        <f>IF(C281="",NA(),IF(OR(C281="Smelter not listed",C281="Smelter not yet identified"),MATCH($B281&amp;$D281,'Smelter Look-up'!$J:$J,0),MATCH($B281&amp;$C281,'Smelter Look-up'!$J:$J,0)))</f>
        <v>529</v>
      </c>
      <c r="X281" s="210">
        <f t="shared" si="39"/>
        <v>0</v>
      </c>
      <c r="AB281" s="211" t="str">
        <f t="shared" si="40"/>
        <v>TinPT Rajehan Ariq</v>
      </c>
    </row>
    <row r="282" spans="1:28" s="210" customFormat="1" ht="20.25">
      <c r="A282" s="165" t="s">
        <v>723</v>
      </c>
      <c r="B282" s="166" t="s">
        <v>1089</v>
      </c>
      <c r="C282" s="170" t="s">
        <v>44</v>
      </c>
      <c r="D282" s="213" t="s">
        <v>44</v>
      </c>
      <c r="E282" s="166" t="s">
        <v>1058</v>
      </c>
      <c r="F282" s="166" t="s">
        <v>723</v>
      </c>
      <c r="G282" s="166" t="s">
        <v>12764</v>
      </c>
      <c r="H282" s="167">
        <v>0</v>
      </c>
      <c r="I282" s="168" t="s">
        <v>1643</v>
      </c>
      <c r="J282" s="168" t="s">
        <v>13117</v>
      </c>
      <c r="K282" s="207"/>
      <c r="L282" s="207"/>
      <c r="M282" s="207"/>
      <c r="N282" s="207"/>
      <c r="O282" s="207"/>
      <c r="P282" s="169"/>
      <c r="Q282" s="208"/>
      <c r="R282" s="166" t="str">
        <f ca="1">IF(ISERROR($V282),"",OFFSET('Smelter Look-up'!$C$4,$V282-4,0)&amp;"")</f>
        <v>Jiujiang Tanbre Co., Ltd.</v>
      </c>
      <c r="S282" s="165" t="str">
        <f t="shared" ca="1" si="38"/>
        <v>CN</v>
      </c>
      <c r="T282" s="165" t="str">
        <f ca="1">IF(B282="","",IF(ISERROR(MATCH($J282,SorP!$B$1:$B$6261,0)),"",INDIRECT("'SorP'!$A$"&amp;MATCH($S282&amp;$J282,SorP!C:C,0))))</f>
        <v>CN-JX</v>
      </c>
      <c r="U282" s="185"/>
      <c r="V282" s="209">
        <f>IF(C282="",NA(),IF(OR(C282="Smelter not listed",C282="Smelter not yet identified"),MATCH($B282&amp;$D282,'Smelter Look-up'!$J:$J,0),MATCH($B282&amp;$C282,'Smelter Look-up'!$J:$J,0)))</f>
        <v>374</v>
      </c>
      <c r="X282" s="210">
        <f t="shared" si="39"/>
        <v>0</v>
      </c>
      <c r="AB282" s="211" t="str">
        <f t="shared" si="40"/>
        <v>TantalumJiujiang Tanbre Co., Ltd.</v>
      </c>
    </row>
    <row r="283" spans="1:28" s="210" customFormat="1" ht="38.25">
      <c r="A283" s="165" t="s">
        <v>736</v>
      </c>
      <c r="B283" s="166" t="s">
        <v>1088</v>
      </c>
      <c r="C283" s="170" t="s">
        <v>803</v>
      </c>
      <c r="D283" s="213" t="s">
        <v>803</v>
      </c>
      <c r="E283" s="166" t="s">
        <v>2321</v>
      </c>
      <c r="F283" s="166" t="s">
        <v>736</v>
      </c>
      <c r="G283" s="166" t="s">
        <v>12764</v>
      </c>
      <c r="H283" s="167">
        <v>0</v>
      </c>
      <c r="I283" s="168" t="s">
        <v>1688</v>
      </c>
      <c r="J283" s="168" t="s">
        <v>1688</v>
      </c>
      <c r="K283" s="207"/>
      <c r="L283" s="207"/>
      <c r="M283" s="207"/>
      <c r="N283" s="207"/>
      <c r="O283" s="207"/>
      <c r="P283" s="169"/>
      <c r="Q283" s="208"/>
      <c r="R283" s="166" t="str">
        <f ca="1">IF(ISERROR($V283),"",OFFSET('Smelter Look-up'!$C$4,$V283-4,0)&amp;"")</f>
        <v>EM Vinto</v>
      </c>
      <c r="S283" s="165" t="str">
        <f t="shared" ca="1" si="38"/>
        <v>Unknown</v>
      </c>
      <c r="T283" s="165" t="e">
        <f ca="1">IF(B283="","",IF(ISERROR(MATCH($J283,SorP!$B$1:$B$6261,0)),"",INDIRECT("'SorP'!$A$"&amp;MATCH($S283&amp;$J283,SorP!C:C,0))))</f>
        <v>#N/A</v>
      </c>
      <c r="U283" s="185"/>
      <c r="V283" s="209">
        <f>IF(C283="",NA(),IF(OR(C283="Smelter not listed",C283="Smelter not yet identified"),MATCH($B283&amp;$D283,'Smelter Look-up'!$J:$J,0),MATCH($B283&amp;$C283,'Smelter Look-up'!$J:$J,0)))</f>
        <v>453</v>
      </c>
      <c r="X283" s="210">
        <f t="shared" si="39"/>
        <v>0</v>
      </c>
      <c r="AB283" s="211" t="str">
        <f t="shared" si="40"/>
        <v>TinEM Vinto</v>
      </c>
    </row>
    <row r="284" spans="1:28" s="210" customFormat="1" ht="20.25">
      <c r="A284" s="165" t="s">
        <v>1373</v>
      </c>
      <c r="B284" s="166" t="s">
        <v>1089</v>
      </c>
      <c r="C284" s="170" t="s">
        <v>14520</v>
      </c>
      <c r="D284" s="213" t="s">
        <v>14520</v>
      </c>
      <c r="E284" s="166" t="s">
        <v>1066</v>
      </c>
      <c r="F284" s="166" t="s">
        <v>1373</v>
      </c>
      <c r="G284" s="166" t="s">
        <v>12764</v>
      </c>
      <c r="H284" s="167">
        <v>0</v>
      </c>
      <c r="I284" s="168" t="s">
        <v>15175</v>
      </c>
      <c r="J284" s="168" t="s">
        <v>1673</v>
      </c>
      <c r="K284" s="207"/>
      <c r="L284" s="207"/>
      <c r="M284" s="207"/>
      <c r="N284" s="207"/>
      <c r="O284" s="207"/>
      <c r="P284" s="169"/>
      <c r="Q284" s="208"/>
      <c r="R284" s="166" t="str">
        <f ca="1">IF(ISERROR($V284),"",OFFSET('Smelter Look-up'!$C$4,$V284-4,0)&amp;"")</f>
        <v>TANIOBIS Japan Co., Ltd.</v>
      </c>
      <c r="S284" s="165" t="str">
        <f t="shared" ca="1" si="38"/>
        <v>JP</v>
      </c>
      <c r="T284" s="165" t="str">
        <f ca="1">IF(B284="","",IF(ISERROR(MATCH($J284,SorP!$B$1:$B$6261,0)),"",INDIRECT("'SorP'!$A$"&amp;MATCH($S284&amp;$J284,SorP!C:C,0))))</f>
        <v>JP-08</v>
      </c>
      <c r="U284" s="185"/>
      <c r="V284" s="209">
        <f>IF(C284="",NA(),IF(OR(C284="Smelter not listed",C284="Smelter not yet identified"),MATCH($B284&amp;$D284,'Smelter Look-up'!$J:$J,0),MATCH($B284&amp;$C284,'Smelter Look-up'!$J:$J,0)))</f>
        <v>405</v>
      </c>
      <c r="X284" s="210">
        <f t="shared" si="39"/>
        <v>0</v>
      </c>
      <c r="AB284" s="211" t="str">
        <f t="shared" si="40"/>
        <v>TantalumTANIOBIS Japan Co., Ltd.</v>
      </c>
    </row>
    <row r="285" spans="1:28" s="210" customFormat="1" ht="20.25">
      <c r="A285" s="165" t="s">
        <v>714</v>
      </c>
      <c r="B285" s="166" t="s">
        <v>1087</v>
      </c>
      <c r="C285" s="170" t="s">
        <v>12466</v>
      </c>
      <c r="D285" s="213" t="s">
        <v>12466</v>
      </c>
      <c r="E285" s="166" t="s">
        <v>1066</v>
      </c>
      <c r="F285" s="166" t="s">
        <v>714</v>
      </c>
      <c r="G285" s="166" t="s">
        <v>12764</v>
      </c>
      <c r="H285" s="167">
        <v>0</v>
      </c>
      <c r="I285" s="168" t="s">
        <v>12477</v>
      </c>
      <c r="J285" s="168" t="s">
        <v>6453</v>
      </c>
      <c r="K285" s="207"/>
      <c r="L285" s="207"/>
      <c r="M285" s="207"/>
      <c r="N285" s="207"/>
      <c r="O285" s="207"/>
      <c r="P285" s="169"/>
      <c r="Q285" s="208"/>
      <c r="R285" s="166" t="str">
        <f ca="1">IF(ISERROR($V285),"",OFFSET('Smelter Look-up'!$C$4,$V285-4,0)&amp;"")</f>
        <v>Yamakin Co., Ltd.</v>
      </c>
      <c r="S285" s="165" t="str">
        <f t="shared" ca="1" si="38"/>
        <v>JP</v>
      </c>
      <c r="T285" s="165" t="str">
        <f ca="1">IF(B285="","",IF(ISERROR(MATCH($J285,SorP!$B$1:$B$6261,0)),"",INDIRECT("'SorP'!$A$"&amp;MATCH($S285&amp;$J285,SorP!C:C,0))))</f>
        <v>JP-39</v>
      </c>
      <c r="U285" s="185"/>
      <c r="V285" s="209">
        <f>IF(C285="",NA(),IF(OR(C285="Smelter not listed",C285="Smelter not yet identified"),MATCH($B285&amp;$D285,'Smelter Look-up'!$J:$J,0),MATCH($B285&amp;$C285,'Smelter Look-up'!$J:$J,0)))</f>
        <v>328</v>
      </c>
      <c r="X285" s="210">
        <f t="shared" si="39"/>
        <v>0</v>
      </c>
      <c r="AB285" s="211" t="str">
        <f t="shared" si="40"/>
        <v>GoldYamakin Co., Ltd.</v>
      </c>
    </row>
    <row r="286" spans="1:28" s="210" customFormat="1" ht="25.5">
      <c r="A286" s="165" t="s">
        <v>1381</v>
      </c>
      <c r="B286" s="166" t="s">
        <v>1090</v>
      </c>
      <c r="C286" s="170" t="s">
        <v>1380</v>
      </c>
      <c r="D286" s="213" t="s">
        <v>1380</v>
      </c>
      <c r="E286" s="166" t="s">
        <v>1058</v>
      </c>
      <c r="F286" s="166" t="s">
        <v>1381</v>
      </c>
      <c r="G286" s="166" t="s">
        <v>12764</v>
      </c>
      <c r="H286" s="167">
        <v>0</v>
      </c>
      <c r="I286" s="168" t="s">
        <v>1692</v>
      </c>
      <c r="J286" s="168" t="s">
        <v>13117</v>
      </c>
      <c r="K286" s="207"/>
      <c r="L286" s="207"/>
      <c r="M286" s="207"/>
      <c r="N286" s="207"/>
      <c r="O286" s="207"/>
      <c r="P286" s="169"/>
      <c r="Q286" s="208"/>
      <c r="R286" s="166" t="str">
        <f ca="1">IF(ISERROR($V286),"",OFFSET('Smelter Look-up'!$C$4,$V286-4,0)&amp;"")</f>
        <v>Jiangwu H.C. Starck Tungsten Products Co., Ltd.</v>
      </c>
      <c r="S286" s="165" t="str">
        <f t="shared" ca="1" si="38"/>
        <v>CN</v>
      </c>
      <c r="T286" s="165" t="str">
        <f ca="1">IF(B286="","",IF(ISERROR(MATCH($J286,SorP!$B$1:$B$6261,0)),"",INDIRECT("'SorP'!$A$"&amp;MATCH($S286&amp;$J286,SorP!C:C,0))))</f>
        <v>CN-JX</v>
      </c>
      <c r="U286" s="185"/>
      <c r="V286" s="209">
        <f>IF(C286="",NA(),IF(OR(C286="Smelter not listed",C286="Smelter not yet identified"),MATCH($B286&amp;$D286,'Smelter Look-up'!$J:$J,0),MATCH($B286&amp;$C286,'Smelter Look-up'!$J:$J,0)))</f>
        <v>609</v>
      </c>
      <c r="X286" s="210">
        <f t="shared" si="39"/>
        <v>0</v>
      </c>
      <c r="AB286" s="211" t="str">
        <f t="shared" si="40"/>
        <v>TungstenJiangwu H.C. Starck Tungsten Products Co., Ltd.</v>
      </c>
    </row>
    <row r="287" spans="1:28" s="210" customFormat="1" ht="20.25">
      <c r="A287" s="165" t="s">
        <v>661</v>
      </c>
      <c r="B287" s="166" t="s">
        <v>1087</v>
      </c>
      <c r="C287" s="170" t="s">
        <v>2196</v>
      </c>
      <c r="D287" s="213" t="s">
        <v>2196</v>
      </c>
      <c r="E287" s="166" t="s">
        <v>1058</v>
      </c>
      <c r="F287" s="166" t="s">
        <v>661</v>
      </c>
      <c r="G287" s="166" t="s">
        <v>12764</v>
      </c>
      <c r="H287" s="167">
        <v>0</v>
      </c>
      <c r="I287" s="168" t="s">
        <v>1543</v>
      </c>
      <c r="J287" s="168" t="s">
        <v>13117</v>
      </c>
      <c r="K287" s="207"/>
      <c r="L287" s="207"/>
      <c r="M287" s="207"/>
      <c r="N287" s="207"/>
      <c r="O287" s="207"/>
      <c r="P287" s="169"/>
      <c r="Q287" s="208"/>
      <c r="R287" s="166" t="str">
        <f ca="1">IF(ISERROR($V287),"",OFFSET('Smelter Look-up'!$C$4,$V287-4,0)&amp;"")</f>
        <v>Jiangxi Copper Co., Ltd.</v>
      </c>
      <c r="S287" s="165" t="str">
        <f t="shared" ca="1" si="38"/>
        <v>CN</v>
      </c>
      <c r="T287" s="165" t="str">
        <f ca="1">IF(B287="","",IF(ISERROR(MATCH($J287,SorP!$B$1:$B$6261,0)),"",INDIRECT("'SorP'!$A$"&amp;MATCH($S287&amp;$J287,SorP!C:C,0))))</f>
        <v>CN-JX</v>
      </c>
      <c r="U287" s="185"/>
      <c r="V287" s="209">
        <f>IF(C287="",NA(),IF(OR(C287="Smelter not listed",C287="Smelter not yet identified"),MATCH($B287&amp;$D287,'Smelter Look-up'!$J:$J,0),MATCH($B287&amp;$C287,'Smelter Look-up'!$J:$J,0)))</f>
        <v>143</v>
      </c>
      <c r="X287" s="210">
        <f t="shared" si="39"/>
        <v>0</v>
      </c>
      <c r="AB287" s="211" t="str">
        <f t="shared" si="40"/>
        <v>GoldJiangxi Copper Co., Ltd.</v>
      </c>
    </row>
    <row r="288" spans="1:28" s="210" customFormat="1" ht="25.5">
      <c r="A288" s="165" t="s">
        <v>632</v>
      </c>
      <c r="B288" s="166" t="s">
        <v>1087</v>
      </c>
      <c r="C288" s="170" t="s">
        <v>605</v>
      </c>
      <c r="D288" s="213" t="s">
        <v>605</v>
      </c>
      <c r="E288" s="166" t="s">
        <v>851</v>
      </c>
      <c r="F288" s="166" t="s">
        <v>632</v>
      </c>
      <c r="G288" s="166" t="s">
        <v>12764</v>
      </c>
      <c r="H288" s="167">
        <v>0</v>
      </c>
      <c r="I288" s="168" t="s">
        <v>1500</v>
      </c>
      <c r="J288" s="168" t="s">
        <v>11573</v>
      </c>
      <c r="K288" s="207"/>
      <c r="L288" s="207"/>
      <c r="M288" s="207"/>
      <c r="N288" s="207"/>
      <c r="O288" s="207"/>
      <c r="P288" s="169"/>
      <c r="Q288" s="208"/>
      <c r="R288" s="166" t="str">
        <f ca="1">IF(ISERROR($V288),"",OFFSET('Smelter Look-up'!$C$4,$V288-4,0)&amp;"")</f>
        <v>Almalyk Mining and Metallurgical Complex (AMMC)</v>
      </c>
      <c r="S288" s="165" t="str">
        <f t="shared" ca="1" si="38"/>
        <v>UZ</v>
      </c>
      <c r="T288" s="165" t="str">
        <f ca="1">IF(B288="","",IF(ISERROR(MATCH($J288,SorP!$B$1:$B$6261,0)),"",INDIRECT("'SorP'!$A$"&amp;MATCH($S288&amp;$J288,SorP!C:C,0))))</f>
        <v>UZ-TO</v>
      </c>
      <c r="U288" s="185"/>
      <c r="V288" s="209">
        <f>IF(C288="",NA(),IF(OR(C288="Smelter not listed",C288="Smelter not yet identified"),MATCH($B288&amp;$D288,'Smelter Look-up'!$J:$J,0),MATCH($B288&amp;$C288,'Smelter Look-up'!$J:$J,0)))</f>
        <v>22</v>
      </c>
      <c r="X288" s="210">
        <f t="shared" si="39"/>
        <v>0</v>
      </c>
      <c r="AB288" s="211" t="str">
        <f t="shared" si="40"/>
        <v>GoldAlmalyk Mining and Metallurgical Complex (AMMC)</v>
      </c>
    </row>
    <row r="289" spans="1:28" s="210" customFormat="1" ht="25.5">
      <c r="A289" s="165" t="s">
        <v>725</v>
      </c>
      <c r="B289" s="166" t="s">
        <v>1089</v>
      </c>
      <c r="C289" s="170" t="s">
        <v>2060</v>
      </c>
      <c r="D289" s="213" t="s">
        <v>2060</v>
      </c>
      <c r="E289" s="166" t="s">
        <v>1064</v>
      </c>
      <c r="F289" s="166" t="s">
        <v>725</v>
      </c>
      <c r="G289" s="166" t="s">
        <v>12764</v>
      </c>
      <c r="H289" s="167">
        <v>0</v>
      </c>
      <c r="I289" s="168" t="s">
        <v>1645</v>
      </c>
      <c r="J289" s="168" t="s">
        <v>14845</v>
      </c>
      <c r="K289" s="207"/>
      <c r="L289" s="207"/>
      <c r="M289" s="207"/>
      <c r="N289" s="207"/>
      <c r="O289" s="207"/>
      <c r="P289" s="169"/>
      <c r="Q289" s="208"/>
      <c r="R289" s="166" t="str">
        <f ca="1">IF(ISERROR($V289),"",OFFSET('Smelter Look-up'!$C$4,$V289-4,0)&amp;"")</f>
        <v>Metallurgical Products India Pvt., Ltd.</v>
      </c>
      <c r="S289" s="165" t="str">
        <f t="shared" ca="1" si="38"/>
        <v>IN</v>
      </c>
      <c r="T289" s="165" t="str">
        <f ca="1">IF(B289="","",IF(ISERROR(MATCH($J289,SorP!$B$1:$B$6261,0)),"",INDIRECT("'SorP'!$A$"&amp;MATCH($S289&amp;$J289,SorP!C:C,0))))</f>
        <v>IN-MH</v>
      </c>
      <c r="U289" s="185"/>
      <c r="V289" s="209">
        <f>IF(C289="",NA(),IF(OR(C289="Smelter not listed",C289="Smelter not yet identified"),MATCH($B289&amp;$D289,'Smelter Look-up'!$J:$J,0),MATCH($B289&amp;$C289,'Smelter Look-up'!$J:$J,0)))</f>
        <v>381</v>
      </c>
      <c r="X289" s="210">
        <f t="shared" si="39"/>
        <v>0</v>
      </c>
      <c r="AB289" s="211" t="str">
        <f t="shared" si="40"/>
        <v>TantalumMetallurgical Products India Pvt., Ltd.</v>
      </c>
    </row>
    <row r="290" spans="1:28" s="210" customFormat="1" ht="20.25">
      <c r="A290" s="165" t="s">
        <v>655</v>
      </c>
      <c r="B290" s="166" t="s">
        <v>1087</v>
      </c>
      <c r="C290" s="170" t="s">
        <v>2119</v>
      </c>
      <c r="D290" s="213" t="s">
        <v>2119</v>
      </c>
      <c r="E290" s="166" t="s">
        <v>1058</v>
      </c>
      <c r="F290" s="166" t="s">
        <v>655</v>
      </c>
      <c r="G290" s="166" t="s">
        <v>12764</v>
      </c>
      <c r="H290" s="167">
        <v>0</v>
      </c>
      <c r="I290" s="168" t="s">
        <v>2044</v>
      </c>
      <c r="J290" s="168" t="s">
        <v>13121</v>
      </c>
      <c r="K290" s="207"/>
      <c r="L290" s="207"/>
      <c r="M290" s="207"/>
      <c r="N290" s="207"/>
      <c r="O290" s="207"/>
      <c r="P290" s="169"/>
      <c r="Q290" s="208"/>
      <c r="R290" s="166" t="str">
        <f ca="1">IF(ISERROR($V290),"",OFFSET('Smelter Look-up'!$C$4,$V290-4,0)&amp;"")</f>
        <v>Hunan Chenzhou Mining Co., Ltd.</v>
      </c>
      <c r="S290" s="165" t="str">
        <f t="shared" ca="1" si="38"/>
        <v>CN</v>
      </c>
      <c r="T290" s="165" t="str">
        <f ca="1">IF(B290="","",IF(ISERROR(MATCH($J290,SorP!$B$1:$B$6261,0)),"",INDIRECT("'SorP'!$A$"&amp;MATCH($S290&amp;$J290,SorP!C:C,0))))</f>
        <v>CN-HN</v>
      </c>
      <c r="U290" s="185"/>
      <c r="V290" s="209">
        <f>IF(C290="",NA(),IF(OR(C290="Smelter not listed",C290="Smelter not yet identified"),MATCH($B290&amp;$D290,'Smelter Look-up'!$J:$J,0),MATCH($B290&amp;$C290,'Smelter Look-up'!$J:$J,0)))</f>
        <v>125</v>
      </c>
      <c r="X290" s="210">
        <f t="shared" si="39"/>
        <v>0</v>
      </c>
      <c r="AB290" s="211" t="str">
        <f t="shared" si="40"/>
        <v>GoldHunan Chenzhou Mining Co., Ltd.</v>
      </c>
    </row>
    <row r="291" spans="1:28" s="210" customFormat="1" ht="25.5">
      <c r="A291" s="165" t="s">
        <v>755</v>
      </c>
      <c r="B291" s="166" t="s">
        <v>1088</v>
      </c>
      <c r="C291" s="170" t="s">
        <v>2073</v>
      </c>
      <c r="D291" s="213" t="s">
        <v>2073</v>
      </c>
      <c r="E291" s="166" t="s">
        <v>1058</v>
      </c>
      <c r="F291" s="166" t="s">
        <v>755</v>
      </c>
      <c r="G291" s="166" t="s">
        <v>12764</v>
      </c>
      <c r="H291" s="167">
        <v>0</v>
      </c>
      <c r="I291" s="168" t="s">
        <v>2336</v>
      </c>
      <c r="J291" s="168" t="s">
        <v>13126</v>
      </c>
      <c r="K291" s="207"/>
      <c r="L291" s="207"/>
      <c r="M291" s="207"/>
      <c r="N291" s="207"/>
      <c r="O291" s="207"/>
      <c r="P291" s="169"/>
      <c r="Q291" s="208"/>
      <c r="R291" s="166" t="str">
        <f ca="1">IF(ISERROR($V291),"",OFFSET('Smelter Look-up'!$C$4,$V291-4,0)&amp;"")</f>
        <v>Yunnan Chengfeng Non-ferrous Metals Co., Ltd.</v>
      </c>
      <c r="S291" s="165" t="str">
        <f t="shared" ca="1" si="38"/>
        <v>CN</v>
      </c>
      <c r="T291" s="165" t="str">
        <f ca="1">IF(B291="","",IF(ISERROR(MATCH($J291,SorP!$B$1:$B$6261,0)),"",INDIRECT("'SorP'!$A$"&amp;MATCH($S291&amp;$J291,SorP!C:C,0))))</f>
        <v>CN-YN</v>
      </c>
      <c r="U291" s="185"/>
      <c r="V291" s="209">
        <f>IF(C291="",NA(),IF(OR(C291="Smelter not listed",C291="Smelter not yet identified"),MATCH($B291&amp;$D291,'Smelter Look-up'!$J:$J,0),MATCH($B291&amp;$C291,'Smelter Look-up'!$J:$J,0)))</f>
        <v>560</v>
      </c>
      <c r="X291" s="210">
        <f t="shared" si="39"/>
        <v>0</v>
      </c>
      <c r="AB291" s="211" t="str">
        <f t="shared" si="40"/>
        <v>TinYunnan Chengfeng Non-ferrous Metals Co., Ltd.</v>
      </c>
    </row>
    <row r="292" spans="1:28" s="210" customFormat="1" ht="20.25">
      <c r="A292" s="165" t="s">
        <v>663</v>
      </c>
      <c r="B292" s="166" t="s">
        <v>1087</v>
      </c>
      <c r="C292" s="170" t="s">
        <v>2183</v>
      </c>
      <c r="D292" s="213" t="s">
        <v>2183</v>
      </c>
      <c r="E292" s="166" t="s">
        <v>1055</v>
      </c>
      <c r="F292" s="166" t="s">
        <v>663</v>
      </c>
      <c r="G292" s="166" t="s">
        <v>12764</v>
      </c>
      <c r="H292" s="167">
        <v>0</v>
      </c>
      <c r="I292" s="168" t="s">
        <v>1548</v>
      </c>
      <c r="J292" s="168" t="s">
        <v>1549</v>
      </c>
      <c r="K292" s="207"/>
      <c r="L292" s="207"/>
      <c r="M292" s="207"/>
      <c r="N292" s="207"/>
      <c r="O292" s="207"/>
      <c r="P292" s="169"/>
      <c r="Q292" s="208"/>
      <c r="R292" s="166" t="str">
        <f ca="1">IF(ISERROR($V292),"",OFFSET('Smelter Look-up'!$C$4,$V292-4,0)&amp;"")</f>
        <v>Asahi Refining Canada Ltd.</v>
      </c>
      <c r="S292" s="165" t="str">
        <f t="shared" ca="1" si="38"/>
        <v>CA</v>
      </c>
      <c r="T292" s="165" t="str">
        <f ca="1">IF(B292="","",IF(ISERROR(MATCH($J292,SorP!$B$1:$B$6261,0)),"",INDIRECT("'SorP'!$A$"&amp;MATCH($S292&amp;$J292,SorP!C:C,0))))</f>
        <v>CA-ON</v>
      </c>
      <c r="U292" s="185"/>
      <c r="V292" s="209">
        <f>IF(C292="",NA(),IF(OR(C292="Smelter not listed",C292="Smelter not yet identified"),MATCH($B292&amp;$D292,'Smelter Look-up'!$J:$J,0),MATCH($B292&amp;$C292,'Smelter Look-up'!$J:$J,0)))</f>
        <v>34</v>
      </c>
      <c r="X292" s="210">
        <f t="shared" si="39"/>
        <v>0</v>
      </c>
      <c r="AB292" s="211" t="str">
        <f t="shared" si="40"/>
        <v>GoldAsahi Refining Canada Ltd.</v>
      </c>
    </row>
    <row r="293" spans="1:28" s="210" customFormat="1" ht="20.25">
      <c r="A293" s="165" t="s">
        <v>762</v>
      </c>
      <c r="B293" s="166" t="s">
        <v>1090</v>
      </c>
      <c r="C293" s="170" t="s">
        <v>14914</v>
      </c>
      <c r="D293" s="213" t="s">
        <v>14914</v>
      </c>
      <c r="E293" s="166" t="s">
        <v>1058</v>
      </c>
      <c r="F293" s="166" t="s">
        <v>762</v>
      </c>
      <c r="G293" s="166" t="s">
        <v>12764</v>
      </c>
      <c r="H293" s="167">
        <v>0</v>
      </c>
      <c r="I293" s="168" t="s">
        <v>1663</v>
      </c>
      <c r="J293" s="168" t="s">
        <v>13121</v>
      </c>
      <c r="K293" s="207"/>
      <c r="L293" s="207"/>
      <c r="M293" s="207"/>
      <c r="N293" s="207"/>
      <c r="O293" s="207"/>
      <c r="P293" s="169"/>
      <c r="Q293" s="208"/>
      <c r="R293" s="166" t="str">
        <f ca="1">IF(ISERROR($V293),"",OFFSET('Smelter Look-up'!$C$4,$V293-4,0)&amp;"")</f>
        <v>Hunan Jintai New Material Co., Ltd.</v>
      </c>
      <c r="S293" s="165" t="str">
        <f t="shared" ca="1" si="38"/>
        <v>CN</v>
      </c>
      <c r="T293" s="165" t="str">
        <f ca="1">IF(B293="","",IF(ISERROR(MATCH($J293,SorP!$B$1:$B$6261,0)),"",INDIRECT("'SorP'!$A$"&amp;MATCH($S293&amp;$J293,SorP!C:C,0))))</f>
        <v>CN-HN</v>
      </c>
      <c r="U293" s="185"/>
      <c r="V293" s="209">
        <f>IF(C293="",NA(),IF(OR(C293="Smelter not listed",C293="Smelter not yet identified"),MATCH($B293&amp;$D293,'Smelter Look-up'!$J:$J,0),MATCH($B293&amp;$C293,'Smelter Look-up'!$J:$J,0)))</f>
        <v>605</v>
      </c>
      <c r="X293" s="210">
        <f t="shared" si="39"/>
        <v>0</v>
      </c>
      <c r="AB293" s="211" t="str">
        <f t="shared" si="40"/>
        <v>TungstenHunan Jintai New Material Co., Ltd.</v>
      </c>
    </row>
    <row r="294" spans="1:28" s="210" customFormat="1" ht="25.5">
      <c r="A294" s="165" t="s">
        <v>14919</v>
      </c>
      <c r="B294" s="166" t="s">
        <v>1090</v>
      </c>
      <c r="C294" s="170" t="s">
        <v>14918</v>
      </c>
      <c r="D294" s="213" t="s">
        <v>14918</v>
      </c>
      <c r="E294" s="166" t="s">
        <v>852</v>
      </c>
      <c r="F294" s="166" t="s">
        <v>14919</v>
      </c>
      <c r="G294" s="166">
        <v>0</v>
      </c>
      <c r="H294" s="167">
        <v>0</v>
      </c>
      <c r="I294" s="168" t="s">
        <v>14920</v>
      </c>
      <c r="J294" s="168" t="s">
        <v>11692</v>
      </c>
      <c r="K294" s="207"/>
      <c r="L294" s="207"/>
      <c r="M294" s="207"/>
      <c r="N294" s="207"/>
      <c r="O294" s="207"/>
      <c r="P294" s="169"/>
      <c r="Q294" s="208"/>
      <c r="R294" s="166" t="str">
        <f ca="1">IF(ISERROR($V294),"",OFFSET('Smelter Look-up'!$C$4,$V294-4,0)&amp;"")</f>
        <v>Tungsten Vietnam Joint Stock Company</v>
      </c>
      <c r="S294" s="165" t="str">
        <f t="shared" ref="S294:S324" ca="1" si="41">IF(B294="","",IF(ISERROR(MATCH($E294,CL,0)),"Unknown",INDIRECT("'C'!$A$"&amp;MATCH($E294,CL,0)+1)))</f>
        <v>VN</v>
      </c>
      <c r="T294" s="165" t="str">
        <f ca="1">IF(B294="","",IF(ISERROR(MATCH($J294,SorP!$B$1:$B$6261,0)),"",INDIRECT("'SorP'!$A$"&amp;MATCH($S294&amp;$J294,SorP!C:C,0))))</f>
        <v>VN-69</v>
      </c>
      <c r="U294" s="185"/>
      <c r="V294" s="209">
        <f>IF(C294="",NA(),IF(OR(C294="Smelter not listed",C294="Smelter not yet identified"),MATCH($B294&amp;$D294,'Smelter Look-up'!$J:$J,0),MATCH($B294&amp;$C294,'Smelter Look-up'!$J:$J,0)))</f>
        <v>640</v>
      </c>
      <c r="X294" s="210">
        <f t="shared" ref="X294:X324" si="42">IF(AND(C294="Smelter not listed",OR(LEN(D294)=0,LEN(E294)=0)),1,0)</f>
        <v>0</v>
      </c>
      <c r="AB294" s="211" t="str">
        <f t="shared" ref="AB294:AB324" si="43">B294&amp;C294</f>
        <v>TungstenTungsten Vietnam Joint Stock Company</v>
      </c>
    </row>
    <row r="295" spans="1:28" s="210" customFormat="1" ht="20.25">
      <c r="A295" s="165" t="s">
        <v>2189</v>
      </c>
      <c r="B295" s="166" t="s">
        <v>1087</v>
      </c>
      <c r="C295" s="170" t="s">
        <v>2188</v>
      </c>
      <c r="D295" s="213" t="s">
        <v>2188</v>
      </c>
      <c r="E295" s="166" t="s">
        <v>1064</v>
      </c>
      <c r="F295" s="166" t="s">
        <v>2189</v>
      </c>
      <c r="G295" s="166" t="s">
        <v>12764</v>
      </c>
      <c r="H295" s="167">
        <v>0</v>
      </c>
      <c r="I295" s="168" t="s">
        <v>2238</v>
      </c>
      <c r="J295" s="168" t="s">
        <v>14938</v>
      </c>
      <c r="K295" s="207"/>
      <c r="L295" s="207"/>
      <c r="M295" s="207"/>
      <c r="N295" s="207"/>
      <c r="O295" s="207"/>
      <c r="P295" s="169"/>
      <c r="Q295" s="208"/>
      <c r="R295" s="166" t="str">
        <f ca="1">IF(ISERROR($V295),"",OFFSET('Smelter Look-up'!$C$4,$V295-4,0)&amp;"")</f>
        <v>Bangalore Refinery</v>
      </c>
      <c r="S295" s="165" t="str">
        <f t="shared" ca="1" si="41"/>
        <v>IN</v>
      </c>
      <c r="T295" s="165" t="str">
        <f ca="1">IF(B295="","",IF(ISERROR(MATCH($J295,SorP!$B$1:$B$6261,0)),"",INDIRECT("'SorP'!$A$"&amp;MATCH($S295&amp;$J295,SorP!C:C,0))))</f>
        <v>IN-KA</v>
      </c>
      <c r="U295" s="185"/>
      <c r="V295" s="209">
        <f>IF(C295="",NA(),IF(OR(C295="Smelter not listed",C295="Smelter not yet identified"),MATCH($B295&amp;$D295,'Smelter Look-up'!$J:$J,0),MATCH($B295&amp;$C295,'Smelter Look-up'!$J:$J,0)))</f>
        <v>47</v>
      </c>
      <c r="X295" s="210">
        <f t="shared" si="42"/>
        <v>0</v>
      </c>
      <c r="AB295" s="211" t="str">
        <f t="shared" si="43"/>
        <v>GoldBangalore Refinery</v>
      </c>
    </row>
    <row r="296" spans="1:28" s="210" customFormat="1" ht="25.5">
      <c r="A296" s="165" t="s">
        <v>1366</v>
      </c>
      <c r="B296" s="166" t="s">
        <v>1089</v>
      </c>
      <c r="C296" s="170" t="s">
        <v>1365</v>
      </c>
      <c r="D296" s="213" t="s">
        <v>1365</v>
      </c>
      <c r="E296" s="166" t="s">
        <v>2323</v>
      </c>
      <c r="F296" s="166" t="s">
        <v>1366</v>
      </c>
      <c r="G296" s="166" t="s">
        <v>12764</v>
      </c>
      <c r="H296" s="167">
        <v>0</v>
      </c>
      <c r="I296" s="168" t="s">
        <v>1674</v>
      </c>
      <c r="J296" s="168" t="s">
        <v>1660</v>
      </c>
      <c r="K296" s="207"/>
      <c r="L296" s="207"/>
      <c r="M296" s="207"/>
      <c r="N296" s="207"/>
      <c r="O296" s="207"/>
      <c r="P296" s="169"/>
      <c r="Q296" s="208"/>
      <c r="R296" s="166" t="str">
        <f ca="1">IF(ISERROR($V296),"",OFFSET('Smelter Look-up'!$C$4,$V296-4,0)&amp;"")</f>
        <v>Global Advanced Metals Boyertown</v>
      </c>
      <c r="S296" s="165" t="str">
        <f t="shared" ca="1" si="41"/>
        <v>US</v>
      </c>
      <c r="T296" s="165" t="str">
        <f ca="1">IF(B296="","",IF(ISERROR(MATCH($J296,SorP!$B$1:$B$6261,0)),"",INDIRECT("'SorP'!$A$"&amp;MATCH($S296&amp;$J296,SorP!C:C,0))))</f>
        <v>US-PA</v>
      </c>
      <c r="U296" s="185"/>
      <c r="V296" s="209">
        <f>IF(C296="",NA(),IF(OR(C296="Smelter not listed",C296="Smelter not yet identified"),MATCH($B296&amp;$D296,'Smelter Look-up'!$J:$J,0),MATCH($B296&amp;$C296,'Smelter Look-up'!$J:$J,0)))</f>
        <v>359</v>
      </c>
      <c r="X296" s="210">
        <f t="shared" si="42"/>
        <v>0</v>
      </c>
      <c r="AB296" s="211" t="str">
        <f t="shared" si="43"/>
        <v>TantalumGlobal Advanced Metals Boyertown</v>
      </c>
    </row>
    <row r="297" spans="1:28" s="210" customFormat="1" ht="20.25">
      <c r="A297" s="165" t="s">
        <v>135</v>
      </c>
      <c r="B297" s="166" t="s">
        <v>1090</v>
      </c>
      <c r="C297" s="170" t="s">
        <v>144</v>
      </c>
      <c r="D297" s="213" t="s">
        <v>144</v>
      </c>
      <c r="E297" s="166" t="s">
        <v>1058</v>
      </c>
      <c r="F297" s="166" t="s">
        <v>135</v>
      </c>
      <c r="G297" s="166" t="s">
        <v>12764</v>
      </c>
      <c r="H297" s="167">
        <v>0</v>
      </c>
      <c r="I297" s="168" t="s">
        <v>15211</v>
      </c>
      <c r="J297" s="168" t="s">
        <v>13126</v>
      </c>
      <c r="K297" s="207"/>
      <c r="L297" s="207"/>
      <c r="M297" s="207"/>
      <c r="N297" s="207"/>
      <c r="O297" s="207"/>
      <c r="P297" s="169"/>
      <c r="Q297" s="208"/>
      <c r="R297" s="166" t="str">
        <f ca="1">IF(ISERROR($V297),"",OFFSET('Smelter Look-up'!$C$4,$V297-4,0)&amp;"")</f>
        <v>Malipo Haiyu Tungsten Co., Ltd.</v>
      </c>
      <c r="S297" s="165" t="str">
        <f t="shared" ca="1" si="41"/>
        <v>CN</v>
      </c>
      <c r="T297" s="165" t="str">
        <f ca="1">IF(B297="","",IF(ISERROR(MATCH($J297,SorP!$B$1:$B$6261,0)),"",INDIRECT("'SorP'!$A$"&amp;MATCH($S297&amp;$J297,SorP!C:C,0))))</f>
        <v>CN-YN</v>
      </c>
      <c r="U297" s="185"/>
      <c r="V297" s="209">
        <f>IF(C297="",NA(),IF(OR(C297="Smelter not listed",C297="Smelter not yet identified"),MATCH($B297&amp;$D297,'Smelter Look-up'!$J:$J,0),MATCH($B297&amp;$C297,'Smelter Look-up'!$J:$J,0)))</f>
        <v>623</v>
      </c>
      <c r="X297" s="210">
        <f t="shared" si="42"/>
        <v>0</v>
      </c>
      <c r="AB297" s="211" t="str">
        <f t="shared" si="43"/>
        <v>TungstenMalipo Haiyu Tungsten Co., Ltd.</v>
      </c>
    </row>
    <row r="298" spans="1:28" s="210" customFormat="1" ht="25.5">
      <c r="A298" s="165" t="s">
        <v>709</v>
      </c>
      <c r="B298" s="166" t="s">
        <v>1087</v>
      </c>
      <c r="C298" s="170" t="s">
        <v>591</v>
      </c>
      <c r="D298" s="213" t="s">
        <v>591</v>
      </c>
      <c r="E298" s="166" t="s">
        <v>1069</v>
      </c>
      <c r="F298" s="166" t="s">
        <v>709</v>
      </c>
      <c r="G298" s="166" t="s">
        <v>12764</v>
      </c>
      <c r="H298" s="167">
        <v>0</v>
      </c>
      <c r="I298" s="168" t="s">
        <v>1609</v>
      </c>
      <c r="J298" s="168" t="s">
        <v>12415</v>
      </c>
      <c r="K298" s="207"/>
      <c r="L298" s="207"/>
      <c r="M298" s="207"/>
      <c r="N298" s="207"/>
      <c r="O298" s="207"/>
      <c r="P298" s="169"/>
      <c r="Q298" s="208"/>
      <c r="R298" s="166" t="str">
        <f ca="1">IF(ISERROR($V298),"",OFFSET('Smelter Look-up'!$C$4,$V298-4,0)&amp;"")</f>
        <v>Torecom</v>
      </c>
      <c r="S298" s="165" t="str">
        <f t="shared" ca="1" si="41"/>
        <v>KR</v>
      </c>
      <c r="T298" s="165" t="str">
        <f ca="1">IF(B298="","",IF(ISERROR(MATCH($J298,SorP!$B$1:$B$6261,0)),"",INDIRECT("'SorP'!$A$"&amp;MATCH($S298&amp;$J298,SorP!C:C,0))))</f>
        <v>KR-44</v>
      </c>
      <c r="U298" s="185"/>
      <c r="V298" s="209">
        <f>IF(C298="",NA(),IF(OR(C298="Smelter not listed",C298="Smelter not yet identified"),MATCH($B298&amp;$D298,'Smelter Look-up'!$J:$J,0),MATCH($B298&amp;$C298,'Smelter Look-up'!$J:$J,0)))</f>
        <v>315</v>
      </c>
      <c r="X298" s="210">
        <f t="shared" si="42"/>
        <v>0</v>
      </c>
      <c r="AB298" s="211" t="str">
        <f t="shared" si="43"/>
        <v>GoldTorecom</v>
      </c>
    </row>
    <row r="299" spans="1:28" s="210" customFormat="1" ht="25.5">
      <c r="A299" s="165" t="s">
        <v>12470</v>
      </c>
      <c r="B299" s="166" t="s">
        <v>1088</v>
      </c>
      <c r="C299" s="170" t="s">
        <v>12469</v>
      </c>
      <c r="D299" s="213" t="s">
        <v>12469</v>
      </c>
      <c r="E299" s="166" t="s">
        <v>1058</v>
      </c>
      <c r="F299" s="166" t="s">
        <v>12470</v>
      </c>
      <c r="G299" s="166" t="s">
        <v>12764</v>
      </c>
      <c r="H299" s="167">
        <v>0</v>
      </c>
      <c r="I299" s="168" t="s">
        <v>12484</v>
      </c>
      <c r="J299" s="168" t="s">
        <v>13100</v>
      </c>
      <c r="K299" s="207"/>
      <c r="L299" s="207"/>
      <c r="M299" s="207"/>
      <c r="N299" s="207"/>
      <c r="O299" s="207"/>
      <c r="P299" s="169"/>
      <c r="Q299" s="208"/>
      <c r="R299" s="166" t="str">
        <f ca="1">IF(ISERROR($V299),"",OFFSET('Smelter Look-up'!$C$4,$V299-4,0)&amp;"")</f>
        <v>Chifeng Dajingzi Tin Industry Co., Ltd.</v>
      </c>
      <c r="S299" s="165" t="str">
        <f t="shared" ca="1" si="41"/>
        <v>CN</v>
      </c>
      <c r="T299" s="165" t="str">
        <f ca="1">IF(B299="","",IF(ISERROR(MATCH($J299,SorP!$B$1:$B$6261,0)),"",INDIRECT("'SorP'!$A$"&amp;MATCH($S299&amp;$J299,SorP!C:C,0))))</f>
        <v>CN-NM</v>
      </c>
      <c r="U299" s="185"/>
      <c r="V299" s="209">
        <f>IF(C299="",NA(),IF(OR(C299="Smelter not listed",C299="Smelter not yet identified"),MATCH($B299&amp;$D299,'Smelter Look-up'!$J:$J,0),MATCH($B299&amp;$C299,'Smelter Look-up'!$J:$J,0)))</f>
        <v>429</v>
      </c>
      <c r="X299" s="210">
        <f t="shared" si="42"/>
        <v>0</v>
      </c>
      <c r="AB299" s="211" t="str">
        <f t="shared" si="43"/>
        <v>TinChifeng Dajingzi Tin Industry Co., Ltd.</v>
      </c>
    </row>
    <row r="300" spans="1:28" s="210" customFormat="1" ht="20.25">
      <c r="A300" s="165" t="s">
        <v>672</v>
      </c>
      <c r="B300" s="166" t="s">
        <v>1087</v>
      </c>
      <c r="C300" s="170" t="s">
        <v>15164</v>
      </c>
      <c r="D300" s="213" t="s">
        <v>15957</v>
      </c>
      <c r="E300" s="166" t="s">
        <v>1069</v>
      </c>
      <c r="F300" s="166" t="s">
        <v>672</v>
      </c>
      <c r="G300" s="166" t="s">
        <v>12764</v>
      </c>
      <c r="H300" s="167">
        <v>0</v>
      </c>
      <c r="I300" s="168" t="s">
        <v>1556</v>
      </c>
      <c r="J300" s="168" t="s">
        <v>12413</v>
      </c>
      <c r="K300" s="207"/>
      <c r="L300" s="207"/>
      <c r="M300" s="207"/>
      <c r="N300" s="207"/>
      <c r="O300" s="207"/>
      <c r="P300" s="169"/>
      <c r="Q300" s="208"/>
      <c r="R300" s="166" t="str">
        <f ca="1">IF(ISERROR($V300),"",OFFSET('Smelter Look-up'!$C$4,$V300-4,0)&amp;"")</f>
        <v>LS MnM Inc.</v>
      </c>
      <c r="S300" s="165" t="str">
        <f t="shared" ca="1" si="41"/>
        <v>KR</v>
      </c>
      <c r="T300" s="165" t="str">
        <f ca="1">IF(B300="","",IF(ISERROR(MATCH($J300,SorP!$B$1:$B$6261,0)),"",INDIRECT("'SorP'!$A$"&amp;MATCH($S300&amp;$J300,SorP!C:C,0))))</f>
        <v>KR-31</v>
      </c>
      <c r="U300" s="185"/>
      <c r="V300" s="209">
        <f>IF(C300="",NA(),IF(OR(C300="Smelter not listed",C300="Smelter not yet identified"),MATCH($B300&amp;$D300,'Smelter Look-up'!$J:$J,0),MATCH($B300&amp;$C300,'Smelter Look-up'!$J:$J,0)))</f>
        <v>178</v>
      </c>
      <c r="X300" s="210">
        <f t="shared" si="42"/>
        <v>0</v>
      </c>
      <c r="AB300" s="211" t="str">
        <f t="shared" si="43"/>
        <v>GoldLS MnM Inc.</v>
      </c>
    </row>
    <row r="301" spans="1:28" s="210" customFormat="1" ht="25.5">
      <c r="A301" s="165" t="s">
        <v>750</v>
      </c>
      <c r="B301" s="166" t="s">
        <v>1088</v>
      </c>
      <c r="C301" s="170" t="s">
        <v>13288</v>
      </c>
      <c r="D301" s="213" t="s">
        <v>13288</v>
      </c>
      <c r="E301" s="166" t="s">
        <v>1063</v>
      </c>
      <c r="F301" s="166" t="s">
        <v>750</v>
      </c>
      <c r="G301" s="166" t="s">
        <v>12764</v>
      </c>
      <c r="H301" s="167">
        <v>0</v>
      </c>
      <c r="I301" s="168" t="s">
        <v>1710</v>
      </c>
      <c r="J301" s="168" t="s">
        <v>12398</v>
      </c>
      <c r="K301" s="207"/>
      <c r="L301" s="207"/>
      <c r="M301" s="207"/>
      <c r="N301" s="207"/>
      <c r="O301" s="207"/>
      <c r="P301" s="169"/>
      <c r="Q301" s="208"/>
      <c r="R301" s="166" t="str">
        <f ca="1">IF(ISERROR($V301),"",OFFSET('Smelter Look-up'!$C$4,$V301-4,0)&amp;"")</f>
        <v>PT Timah Tbk Mentok</v>
      </c>
      <c r="S301" s="165" t="str">
        <f t="shared" ca="1" si="41"/>
        <v>ID</v>
      </c>
      <c r="T301" s="165" t="str">
        <f ca="1">IF(B301="","",IF(ISERROR(MATCH($J301,SorP!$B$1:$B$6261,0)),"",INDIRECT("'SorP'!$A$"&amp;MATCH($S301&amp;$J301,SorP!C:C,0))))</f>
        <v>ID-BB</v>
      </c>
      <c r="U301" s="185"/>
      <c r="V301" s="209">
        <f>IF(C301="",NA(),IF(OR(C301="Smelter not listed",C301="Smelter not yet identified"),MATCH($B301&amp;$D301,'Smelter Look-up'!$J:$J,0),MATCH($B301&amp;$C301,'Smelter Look-up'!$J:$J,0)))</f>
        <v>532</v>
      </c>
      <c r="X301" s="210">
        <f t="shared" si="42"/>
        <v>0</v>
      </c>
      <c r="AB301" s="211" t="str">
        <f t="shared" si="43"/>
        <v>TinPT Timah Tbk Mentok</v>
      </c>
    </row>
    <row r="302" spans="1:28" s="210" customFormat="1" ht="20.25">
      <c r="A302" s="165" t="s">
        <v>2169</v>
      </c>
      <c r="B302" s="166" t="s">
        <v>1089</v>
      </c>
      <c r="C302" s="170" t="s">
        <v>2168</v>
      </c>
      <c r="D302" s="213" t="s">
        <v>2168</v>
      </c>
      <c r="E302" s="166" t="s">
        <v>1058</v>
      </c>
      <c r="F302" s="166" t="s">
        <v>2169</v>
      </c>
      <c r="G302" s="166" t="s">
        <v>12764</v>
      </c>
      <c r="H302" s="167">
        <v>0</v>
      </c>
      <c r="I302" s="168" t="s">
        <v>1662</v>
      </c>
      <c r="J302" s="168" t="s">
        <v>13117</v>
      </c>
      <c r="K302" s="207"/>
      <c r="L302" s="207"/>
      <c r="M302" s="207"/>
      <c r="N302" s="207"/>
      <c r="O302" s="207"/>
      <c r="P302" s="169"/>
      <c r="Q302" s="208"/>
      <c r="R302" s="166" t="str">
        <f ca="1">IF(ISERROR($V302),"",OFFSET('Smelter Look-up'!$C$4,$V302-4,0)&amp;"")</f>
        <v>Jiangxi Tuohong New Raw Material</v>
      </c>
      <c r="S302" s="165" t="str">
        <f t="shared" ca="1" si="41"/>
        <v>CN</v>
      </c>
      <c r="T302" s="165" t="str">
        <f ca="1">IF(B302="","",IF(ISERROR(MATCH($J302,SorP!$B$1:$B$6261,0)),"",INDIRECT("'SorP'!$A$"&amp;MATCH($S302&amp;$J302,SorP!C:C,0))))</f>
        <v>CN-JX</v>
      </c>
      <c r="U302" s="185"/>
      <c r="V302" s="209">
        <f>IF(C302="",NA(),IF(OR(C302="Smelter not listed",C302="Smelter not yet identified"),MATCH($B302&amp;$D302,'Smelter Look-up'!$J:$J,0),MATCH($B302&amp;$C302,'Smelter Look-up'!$J:$J,0)))</f>
        <v>371</v>
      </c>
      <c r="X302" s="210">
        <f t="shared" si="42"/>
        <v>0</v>
      </c>
      <c r="AB302" s="211" t="str">
        <f t="shared" si="43"/>
        <v>TantalumJiangxi Tuohong New Raw Material</v>
      </c>
    </row>
    <row r="303" spans="1:28" s="210" customFormat="1" ht="20.25">
      <c r="A303" s="165" t="s">
        <v>744</v>
      </c>
      <c r="B303" s="166" t="s">
        <v>1088</v>
      </c>
      <c r="C303" s="170" t="s">
        <v>992</v>
      </c>
      <c r="D303" s="213"/>
      <c r="E303" s="166" t="s">
        <v>840</v>
      </c>
      <c r="F303" s="166" t="s">
        <v>744</v>
      </c>
      <c r="G303" s="166" t="s">
        <v>12764</v>
      </c>
      <c r="H303" s="167">
        <v>0</v>
      </c>
      <c r="I303" s="168" t="s">
        <v>1702</v>
      </c>
      <c r="J303" s="168" t="s">
        <v>8699</v>
      </c>
      <c r="K303" s="207"/>
      <c r="L303" s="207"/>
      <c r="M303" s="207"/>
      <c r="N303" s="207"/>
      <c r="O303" s="207"/>
      <c r="P303" s="169"/>
      <c r="Q303" s="208"/>
      <c r="R303" s="166" t="str">
        <f ca="1">IF(ISERROR($V303),"",OFFSET('Smelter Look-up'!$C$4,$V303-4,0)&amp;"")</f>
        <v>Minsur</v>
      </c>
      <c r="S303" s="165" t="str">
        <f t="shared" ca="1" si="41"/>
        <v>PE</v>
      </c>
      <c r="T303" s="165" t="str">
        <f ca="1">IF(B303="","",IF(ISERROR(MATCH($J303,SorP!$B$1:$B$6261,0)),"",INDIRECT("'SorP'!$A$"&amp;MATCH($S303&amp;$J303,SorP!C:C,0))))</f>
        <v>PE-ICA</v>
      </c>
      <c r="U303" s="185"/>
      <c r="V303" s="209">
        <f>IF(C303="",NA(),IF(OR(C303="Smelter not listed",C303="Smelter not yet identified"),MATCH($B303&amp;$D303,'Smelter Look-up'!$J:$J,0),MATCH($B303&amp;$C303,'Smelter Look-up'!$J:$J,0)))</f>
        <v>503</v>
      </c>
      <c r="X303" s="210">
        <f t="shared" si="42"/>
        <v>0</v>
      </c>
      <c r="AB303" s="211" t="str">
        <f t="shared" si="43"/>
        <v>TinMinsur</v>
      </c>
    </row>
    <row r="304" spans="1:28" s="210" customFormat="1" ht="20.25">
      <c r="A304" s="165" t="s">
        <v>743</v>
      </c>
      <c r="B304" s="166" t="s">
        <v>1088</v>
      </c>
      <c r="C304" s="170" t="s">
        <v>11981</v>
      </c>
      <c r="D304" s="213"/>
      <c r="E304" s="166" t="s">
        <v>1054</v>
      </c>
      <c r="F304" s="166" t="s">
        <v>743</v>
      </c>
      <c r="G304" s="166" t="s">
        <v>12764</v>
      </c>
      <c r="H304" s="167">
        <v>0</v>
      </c>
      <c r="I304" s="168" t="s">
        <v>15243</v>
      </c>
      <c r="J304" s="168" t="s">
        <v>1610</v>
      </c>
      <c r="K304" s="207"/>
      <c r="L304" s="207"/>
      <c r="M304" s="207"/>
      <c r="N304" s="207"/>
      <c r="O304" s="207"/>
      <c r="P304" s="169"/>
      <c r="Q304" s="208"/>
      <c r="R304" s="166" t="str">
        <f ca="1">IF(ISERROR($V304),"",OFFSET('Smelter Look-up'!$C$4,$V304-4,0)&amp;"")</f>
        <v>Mineracao Taboca S.A.</v>
      </c>
      <c r="S304" s="165" t="str">
        <f t="shared" ca="1" si="41"/>
        <v>BR</v>
      </c>
      <c r="T304" s="165" t="str">
        <f ca="1">IF(B304="","",IF(ISERROR(MATCH($J304,SorP!$B$1:$B$6261,0)),"",INDIRECT("'SorP'!$A$"&amp;MATCH($S304&amp;$J304,SorP!C:C,0))))</f>
        <v>BR-SP</v>
      </c>
      <c r="U304" s="185"/>
      <c r="V304" s="209">
        <f>IF(C304="",NA(),IF(OR(C304="Smelter not listed",C304="Smelter not yet identified"),MATCH($B304&amp;$D304,'Smelter Look-up'!$J:$J,0),MATCH($B304&amp;$C304,'Smelter Look-up'!$J:$J,0)))</f>
        <v>498</v>
      </c>
      <c r="X304" s="210">
        <f t="shared" si="42"/>
        <v>0</v>
      </c>
      <c r="AB304" s="211" t="str">
        <f t="shared" si="43"/>
        <v>TinMineracao Taboca S.A.</v>
      </c>
    </row>
    <row r="305" spans="1:28" s="210" customFormat="1" ht="38.25">
      <c r="A305" s="165" t="s">
        <v>748</v>
      </c>
      <c r="B305" s="166" t="s">
        <v>1088</v>
      </c>
      <c r="C305" s="170" t="s">
        <v>13290</v>
      </c>
      <c r="D305" s="213"/>
      <c r="E305" s="166" t="s">
        <v>2321</v>
      </c>
      <c r="F305" s="166" t="s">
        <v>748</v>
      </c>
      <c r="G305" s="166" t="s">
        <v>12764</v>
      </c>
      <c r="H305" s="167">
        <v>0</v>
      </c>
      <c r="I305" s="168" t="s">
        <v>1688</v>
      </c>
      <c r="J305" s="168" t="s">
        <v>1688</v>
      </c>
      <c r="K305" s="207"/>
      <c r="L305" s="207"/>
      <c r="M305" s="207"/>
      <c r="N305" s="207"/>
      <c r="O305" s="207"/>
      <c r="P305" s="169"/>
      <c r="Q305" s="208"/>
      <c r="R305" s="166" t="str">
        <f ca="1">IF(ISERROR($V305),"",OFFSET('Smelter Look-up'!$C$4,$V305-4,0)&amp;"")</f>
        <v>Operaciones Metalurgicas S.A.</v>
      </c>
      <c r="S305" s="165" t="str">
        <f t="shared" ca="1" si="41"/>
        <v>Unknown</v>
      </c>
      <c r="T305" s="165" t="e">
        <f ca="1">IF(B305="","",IF(ISERROR(MATCH($J305,SorP!$B$1:$B$6261,0)),"",INDIRECT("'SorP'!$A$"&amp;MATCH($S305&amp;$J305,SorP!C:C,0))))</f>
        <v>#N/A</v>
      </c>
      <c r="U305" s="185"/>
      <c r="V305" s="209">
        <f>IF(C305="",NA(),IF(OR(C305="Smelter not listed",C305="Smelter not yet identified"),MATCH($B305&amp;$D305,'Smelter Look-up'!$J:$J,0),MATCH($B305&amp;$C305,'Smelter Look-up'!$J:$J,0)))</f>
        <v>514</v>
      </c>
      <c r="X305" s="210">
        <f t="shared" si="42"/>
        <v>0</v>
      </c>
      <c r="AB305" s="211" t="str">
        <f t="shared" si="43"/>
        <v>TinOperaciones Metalurgicas S.A.</v>
      </c>
    </row>
    <row r="306" spans="1:28" s="210" customFormat="1" ht="38.25">
      <c r="A306" s="165" t="s">
        <v>736</v>
      </c>
      <c r="B306" s="166" t="s">
        <v>1088</v>
      </c>
      <c r="C306" s="170" t="s">
        <v>803</v>
      </c>
      <c r="D306" s="213"/>
      <c r="E306" s="166" t="s">
        <v>2321</v>
      </c>
      <c r="F306" s="166" t="s">
        <v>736</v>
      </c>
      <c r="G306" s="166" t="s">
        <v>12764</v>
      </c>
      <c r="H306" s="167">
        <v>0</v>
      </c>
      <c r="I306" s="168" t="s">
        <v>1688</v>
      </c>
      <c r="J306" s="168" t="s">
        <v>1688</v>
      </c>
      <c r="K306" s="207"/>
      <c r="L306" s="207"/>
      <c r="M306" s="207"/>
      <c r="N306" s="207"/>
      <c r="O306" s="207"/>
      <c r="P306" s="169"/>
      <c r="Q306" s="208"/>
      <c r="R306" s="166" t="str">
        <f ca="1">IF(ISERROR($V306),"",OFFSET('Smelter Look-up'!$C$4,$V306-4,0)&amp;"")</f>
        <v>EM Vinto</v>
      </c>
      <c r="S306" s="165" t="str">
        <f t="shared" ca="1" si="41"/>
        <v>Unknown</v>
      </c>
      <c r="T306" s="165" t="e">
        <f ca="1">IF(B306="","",IF(ISERROR(MATCH($J306,SorP!$B$1:$B$6261,0)),"",INDIRECT("'SorP'!$A$"&amp;MATCH($S306&amp;$J306,SorP!C:C,0))))</f>
        <v>#N/A</v>
      </c>
      <c r="U306" s="185"/>
      <c r="V306" s="209">
        <f>IF(C306="",NA(),IF(OR(C306="Smelter not listed",C306="Smelter not yet identified"),MATCH($B306&amp;$D306,'Smelter Look-up'!$J:$J,0),MATCH($B306&amp;$C306,'Smelter Look-up'!$J:$J,0)))</f>
        <v>453</v>
      </c>
      <c r="X306" s="210">
        <f t="shared" si="42"/>
        <v>0</v>
      </c>
      <c r="AB306" s="211" t="str">
        <f t="shared" si="43"/>
        <v>TinEM Vinto</v>
      </c>
    </row>
    <row r="307" spans="1:28" s="210" customFormat="1" ht="20.25">
      <c r="A307" s="165" t="s">
        <v>754</v>
      </c>
      <c r="B307" s="166" t="s">
        <v>1088</v>
      </c>
      <c r="C307" s="170" t="s">
        <v>2422</v>
      </c>
      <c r="D307" s="213"/>
      <c r="E307" s="166" t="s">
        <v>1054</v>
      </c>
      <c r="F307" s="166" t="s">
        <v>754</v>
      </c>
      <c r="G307" s="166" t="s">
        <v>12764</v>
      </c>
      <c r="H307" s="167">
        <v>0</v>
      </c>
      <c r="I307" s="168" t="s">
        <v>1685</v>
      </c>
      <c r="J307" s="168" t="s">
        <v>1689</v>
      </c>
      <c r="K307" s="207"/>
      <c r="L307" s="207"/>
      <c r="M307" s="207"/>
      <c r="N307" s="207"/>
      <c r="O307" s="207"/>
      <c r="P307" s="169"/>
      <c r="Q307" s="208"/>
      <c r="R307" s="166" t="str">
        <f ca="1">IF(ISERROR($V307),"",OFFSET('Smelter Look-up'!$C$4,$V307-4,0)&amp;"")</f>
        <v>White Solder Metalurgia e Mineracao Ltda.</v>
      </c>
      <c r="S307" s="165" t="str">
        <f t="shared" ca="1" si="41"/>
        <v>BR</v>
      </c>
      <c r="T307" s="165" t="str">
        <f ca="1">IF(B307="","",IF(ISERROR(MATCH($J307,SorP!$B$1:$B$6261,0)),"",INDIRECT("'SorP'!$A$"&amp;MATCH($S307&amp;$J307,SorP!C:C,0))))</f>
        <v>BR-RO</v>
      </c>
      <c r="U307" s="185"/>
      <c r="V307" s="209">
        <f>IF(C307="",NA(),IF(OR(C307="Smelter not listed",C307="Smelter not yet identified"),MATCH($B307&amp;$D307,'Smelter Look-up'!$J:$J,0),MATCH($B307&amp;$C307,'Smelter Look-up'!$J:$J,0)))</f>
        <v>551</v>
      </c>
      <c r="X307" s="210">
        <f t="shared" si="42"/>
        <v>0</v>
      </c>
      <c r="AB307" s="211" t="str">
        <f t="shared" si="43"/>
        <v>TinWhite Solder Metalurgia e Mineracao Ltda.</v>
      </c>
    </row>
    <row r="308" spans="1:28" s="210" customFormat="1" ht="20.25">
      <c r="A308" s="165" t="s">
        <v>738</v>
      </c>
      <c r="B308" s="166" t="s">
        <v>1088</v>
      </c>
      <c r="C308" s="170" t="s">
        <v>778</v>
      </c>
      <c r="D308" s="213"/>
      <c r="E308" s="166" t="s">
        <v>842</v>
      </c>
      <c r="F308" s="166" t="s">
        <v>738</v>
      </c>
      <c r="G308" s="166" t="s">
        <v>12764</v>
      </c>
      <c r="H308" s="167">
        <v>0</v>
      </c>
      <c r="I308" s="168" t="s">
        <v>1690</v>
      </c>
      <c r="J308" s="168" t="s">
        <v>9079</v>
      </c>
      <c r="K308" s="207"/>
      <c r="L308" s="207"/>
      <c r="M308" s="207"/>
      <c r="N308" s="207"/>
      <c r="O308" s="207"/>
      <c r="P308" s="169"/>
      <c r="Q308" s="208"/>
      <c r="R308" s="166" t="str">
        <f ca="1">IF(ISERROR($V308),"",OFFSET('Smelter Look-up'!$C$4,$V308-4,0)&amp;"")</f>
        <v>Fenix Metals</v>
      </c>
      <c r="S308" s="165" t="str">
        <f t="shared" ca="1" si="41"/>
        <v>PL</v>
      </c>
      <c r="T308" s="165" t="str">
        <f ca="1">IF(B308="","",IF(ISERROR(MATCH($J308,SorP!$B$1:$B$6261,0)),"",INDIRECT("'SorP'!$A$"&amp;MATCH($S308&amp;$J308,SorP!C:C,0))))</f>
        <v>PL-18</v>
      </c>
      <c r="U308" s="185"/>
      <c r="V308" s="209">
        <f>IF(C308="",NA(),IF(OR(C308="Smelter not listed",C308="Smelter not yet identified"),MATCH($B308&amp;$D308,'Smelter Look-up'!$J:$J,0),MATCH($B308&amp;$C308,'Smelter Look-up'!$J:$J,0)))</f>
        <v>462</v>
      </c>
      <c r="X308" s="210">
        <f t="shared" si="42"/>
        <v>0</v>
      </c>
      <c r="AB308" s="211" t="str">
        <f t="shared" si="43"/>
        <v>TinFenix Metals</v>
      </c>
    </row>
    <row r="309" spans="1:28" s="210" customFormat="1" ht="20.25">
      <c r="A309" s="165" t="s">
        <v>753</v>
      </c>
      <c r="B309" s="166" t="s">
        <v>1088</v>
      </c>
      <c r="C309" s="170" t="s">
        <v>989</v>
      </c>
      <c r="D309" s="213"/>
      <c r="E309" s="166" t="s">
        <v>848</v>
      </c>
      <c r="F309" s="166" t="s">
        <v>753</v>
      </c>
      <c r="G309" s="166" t="s">
        <v>12764</v>
      </c>
      <c r="H309" s="167">
        <v>0</v>
      </c>
      <c r="I309" s="168" t="s">
        <v>1711</v>
      </c>
      <c r="J309" s="168" t="s">
        <v>1712</v>
      </c>
      <c r="K309" s="207"/>
      <c r="L309" s="207"/>
      <c r="M309" s="207"/>
      <c r="N309" s="207"/>
      <c r="O309" s="207"/>
      <c r="P309" s="169"/>
      <c r="Q309" s="208"/>
      <c r="R309" s="166" t="str">
        <f ca="1">IF(ISERROR($V309),"",OFFSET('Smelter Look-up'!$C$4,$V309-4,0)&amp;"")</f>
        <v>Thaisarco</v>
      </c>
      <c r="S309" s="165" t="str">
        <f t="shared" ca="1" si="41"/>
        <v>TH</v>
      </c>
      <c r="T309" s="165" t="str">
        <f ca="1">IF(B309="","",IF(ISERROR(MATCH($J309,SorP!$B$1:$B$6261,0)),"",INDIRECT("'SorP'!$A$"&amp;MATCH($S309&amp;$J309,SorP!C:C,0))))</f>
        <v>TH-83</v>
      </c>
      <c r="U309" s="185"/>
      <c r="V309" s="209">
        <f>IF(C309="",NA(),IF(OR(C309="Smelter not listed",C309="Smelter not yet identified"),MATCH($B309&amp;$D309,'Smelter Look-up'!$J:$J,0),MATCH($B309&amp;$C309,'Smelter Look-up'!$J:$J,0)))</f>
        <v>543</v>
      </c>
      <c r="X309" s="210">
        <f t="shared" si="42"/>
        <v>0</v>
      </c>
      <c r="AB309" s="211" t="str">
        <f t="shared" si="43"/>
        <v>TinThaisarco</v>
      </c>
    </row>
    <row r="310" spans="1:28" s="210" customFormat="1" ht="20.25">
      <c r="A310" s="165" t="s">
        <v>1728</v>
      </c>
      <c r="B310" s="166" t="s">
        <v>1088</v>
      </c>
      <c r="C310" s="170" t="s">
        <v>14898</v>
      </c>
      <c r="D310" s="213"/>
      <c r="E310" s="166" t="s">
        <v>1053</v>
      </c>
      <c r="F310" s="166" t="s">
        <v>1728</v>
      </c>
      <c r="G310" s="166" t="s">
        <v>12764</v>
      </c>
      <c r="H310" s="167">
        <v>0</v>
      </c>
      <c r="I310" s="168" t="s">
        <v>1729</v>
      </c>
      <c r="J310" s="168" t="s">
        <v>3031</v>
      </c>
      <c r="K310" s="207"/>
      <c r="L310" s="207"/>
      <c r="M310" s="207"/>
      <c r="N310" s="207"/>
      <c r="O310" s="207"/>
      <c r="P310" s="169"/>
      <c r="Q310" s="208"/>
      <c r="R310" s="166" t="str">
        <f ca="1">IF(ISERROR($V310),"",OFFSET('Smelter Look-up'!$C$4,$V310-4,0)&amp;"")</f>
        <v>Aurubis Beerse</v>
      </c>
      <c r="S310" s="165" t="str">
        <f t="shared" ca="1" si="41"/>
        <v>BE</v>
      </c>
      <c r="T310" s="165" t="str">
        <f ca="1">IF(B310="","",IF(ISERROR(MATCH($J310,SorP!$B$1:$B$6261,0)),"",INDIRECT("'SorP'!$A$"&amp;MATCH($S310&amp;$J310,SorP!C:C,0))))</f>
        <v>BE-VAN</v>
      </c>
      <c r="U310" s="185"/>
      <c r="V310" s="209">
        <f>IF(C310="",NA(),IF(OR(C310="Smelter not listed",C310="Smelter not yet identified"),MATCH($B310&amp;$D310,'Smelter Look-up'!$J:$J,0),MATCH($B310&amp;$C310,'Smelter Look-up'!$J:$J,0)))</f>
        <v>423</v>
      </c>
      <c r="X310" s="210">
        <f t="shared" si="42"/>
        <v>0</v>
      </c>
      <c r="AB310" s="211" t="str">
        <f t="shared" si="43"/>
        <v>TinAurubis Beerse</v>
      </c>
    </row>
    <row r="311" spans="1:28" s="210" customFormat="1" ht="25.5">
      <c r="A311" s="165" t="s">
        <v>742</v>
      </c>
      <c r="B311" s="166" t="s">
        <v>1088</v>
      </c>
      <c r="C311" s="170" t="s">
        <v>1281</v>
      </c>
      <c r="D311" s="213"/>
      <c r="E311" s="166" t="s">
        <v>1058</v>
      </c>
      <c r="F311" s="166" t="s">
        <v>742</v>
      </c>
      <c r="G311" s="166" t="s">
        <v>12764</v>
      </c>
      <c r="H311" s="167">
        <v>0</v>
      </c>
      <c r="I311" s="168" t="s">
        <v>1694</v>
      </c>
      <c r="J311" s="168" t="s">
        <v>13101</v>
      </c>
      <c r="K311" s="207"/>
      <c r="L311" s="207"/>
      <c r="M311" s="207"/>
      <c r="N311" s="207"/>
      <c r="O311" s="207"/>
      <c r="P311" s="169"/>
      <c r="Q311" s="208"/>
      <c r="R311" s="166" t="str">
        <f ca="1">IF(ISERROR($V311),"",OFFSET('Smelter Look-up'!$C$4,$V311-4,0)&amp;"")</f>
        <v>China Tin Group Co., Ltd.</v>
      </c>
      <c r="S311" s="165" t="str">
        <f t="shared" ca="1" si="41"/>
        <v>CN</v>
      </c>
      <c r="T311" s="165" t="str">
        <f ca="1">IF(B311="","",IF(ISERROR(MATCH($J311,SorP!$B$1:$B$6261,0)),"",INDIRECT("'SorP'!$A$"&amp;MATCH($S311&amp;$J311,SorP!C:C,0))))</f>
        <v>CN-GX</v>
      </c>
      <c r="U311" s="185"/>
      <c r="V311" s="209">
        <f>IF(C311="",NA(),IF(OR(C311="Smelter not listed",C311="Smelter not yet identified"),MATCH($B311&amp;$D311,'Smelter Look-up'!$J:$J,0),MATCH($B311&amp;$C311,'Smelter Look-up'!$J:$J,0)))</f>
        <v>431</v>
      </c>
      <c r="X311" s="210">
        <f t="shared" si="42"/>
        <v>0</v>
      </c>
      <c r="AB311" s="211" t="str">
        <f t="shared" si="43"/>
        <v>TinChina Tin Group Co., Ltd.</v>
      </c>
    </row>
    <row r="312" spans="1:28" s="210" customFormat="1" ht="20.25">
      <c r="A312" s="165" t="s">
        <v>15884</v>
      </c>
      <c r="B312" s="166" t="s">
        <v>1088</v>
      </c>
      <c r="C312" s="170" t="s">
        <v>15885</v>
      </c>
      <c r="D312" s="213"/>
      <c r="E312" s="166" t="s">
        <v>1073</v>
      </c>
      <c r="F312" s="166" t="s">
        <v>15884</v>
      </c>
      <c r="G312" s="166" t="s">
        <v>12764</v>
      </c>
      <c r="H312" s="167">
        <v>0</v>
      </c>
      <c r="I312" s="168" t="s">
        <v>15886</v>
      </c>
      <c r="J312" s="168" t="s">
        <v>8321</v>
      </c>
      <c r="K312" s="207"/>
      <c r="L312" s="207"/>
      <c r="M312" s="207"/>
      <c r="N312" s="207"/>
      <c r="O312" s="207"/>
      <c r="P312" s="169"/>
      <c r="Q312" s="208"/>
      <c r="R312" s="166" t="str">
        <f ca="1">IF(ISERROR($V312),"",OFFSET('Smelter Look-up'!$C$4,$V312-4,0)&amp;"")</f>
        <v/>
      </c>
      <c r="S312" s="165" t="str">
        <f t="shared" ca="1" si="41"/>
        <v>MY</v>
      </c>
      <c r="T312" s="165" t="str">
        <f ca="1">IF(B312="","",IF(ISERROR(MATCH($J312,SorP!$B$1:$B$6261,0)),"",INDIRECT("'SorP'!$A$"&amp;MATCH($S312&amp;$J312,SorP!C:C,0))))</f>
        <v>MY-07</v>
      </c>
      <c r="U312" s="185"/>
      <c r="V312" s="209" t="e">
        <f>IF(C312="",NA(),IF(OR(C312="Smelter not listed",C312="Smelter not yet identified"),MATCH($B312&amp;$D312,'Smelter Look-up'!$J:$J,0),MATCH($B312&amp;$C312,'Smelter Look-up'!$J:$J,0)))</f>
        <v>#N/A</v>
      </c>
      <c r="X312" s="210">
        <f t="shared" si="42"/>
        <v>0</v>
      </c>
      <c r="AB312" s="211" t="str">
        <f t="shared" si="43"/>
        <v>TinMalaysia Smelting Corporation (MSC)</v>
      </c>
    </row>
    <row r="313" spans="1:28" s="210" customFormat="1" ht="25.5">
      <c r="A313" s="165" t="s">
        <v>735</v>
      </c>
      <c r="B313" s="166" t="s">
        <v>1088</v>
      </c>
      <c r="C313" s="170" t="s">
        <v>15235</v>
      </c>
      <c r="D313" s="213"/>
      <c r="E313" s="166" t="s">
        <v>2323</v>
      </c>
      <c r="F313" s="166" t="s">
        <v>735</v>
      </c>
      <c r="G313" s="166" t="s">
        <v>12764</v>
      </c>
      <c r="H313" s="167">
        <v>0</v>
      </c>
      <c r="I313" s="168" t="s">
        <v>1679</v>
      </c>
      <c r="J313" s="168" t="s">
        <v>1660</v>
      </c>
      <c r="K313" s="207"/>
      <c r="L313" s="207"/>
      <c r="M313" s="207"/>
      <c r="N313" s="207"/>
      <c r="O313" s="207"/>
      <c r="P313" s="169"/>
      <c r="Q313" s="208"/>
      <c r="R313" s="166" t="str">
        <f ca="1">IF(ISERROR($V313),"",OFFSET('Smelter Look-up'!$C$4,$V313-4,0)&amp;"")</f>
        <v>Alpha Assembly Solutions Inc</v>
      </c>
      <c r="S313" s="165" t="str">
        <f t="shared" ca="1" si="41"/>
        <v>US</v>
      </c>
      <c r="T313" s="165" t="str">
        <f ca="1">IF(B313="","",IF(ISERROR(MATCH($J313,SorP!$B$1:$B$6261,0)),"",INDIRECT("'SorP'!$A$"&amp;MATCH($S313&amp;$J313,SorP!C:C,0))))</f>
        <v>US-PA</v>
      </c>
      <c r="U313" s="185"/>
      <c r="V313" s="209">
        <f>IF(C313="",NA(),IF(OR(C313="Smelter not listed",C313="Smelter not yet identified"),MATCH($B313&amp;$D313,'Smelter Look-up'!$J:$J,0),MATCH($B313&amp;$C313,'Smelter Look-up'!$J:$J,0)))</f>
        <v>418</v>
      </c>
      <c r="X313" s="210">
        <f t="shared" si="42"/>
        <v>0</v>
      </c>
      <c r="AB313" s="211" t="str">
        <f t="shared" si="43"/>
        <v>TinAlpha Assembly Solutions Inc</v>
      </c>
    </row>
    <row r="314" spans="1:28" s="210" customFormat="1" ht="25.5">
      <c r="A314" s="165" t="s">
        <v>1699</v>
      </c>
      <c r="B314" s="166" t="s">
        <v>1088</v>
      </c>
      <c r="C314" s="170" t="s">
        <v>2057</v>
      </c>
      <c r="D314" s="213"/>
      <c r="E314" s="166" t="s">
        <v>2323</v>
      </c>
      <c r="F314" s="166" t="s">
        <v>1699</v>
      </c>
      <c r="G314" s="166" t="s">
        <v>12764</v>
      </c>
      <c r="H314" s="167">
        <v>0</v>
      </c>
      <c r="I314" s="168" t="s">
        <v>1700</v>
      </c>
      <c r="J314" s="168" t="s">
        <v>1575</v>
      </c>
      <c r="K314" s="207"/>
      <c r="L314" s="207"/>
      <c r="M314" s="207"/>
      <c r="N314" s="207"/>
      <c r="O314" s="207"/>
      <c r="P314" s="169"/>
      <c r="Q314" s="208"/>
      <c r="R314" s="166" t="str">
        <f ca="1">IF(ISERROR($V314),"",OFFSET('Smelter Look-up'!$C$4,$V314-4,0)&amp;"")</f>
        <v>Metallic Resources, Inc.</v>
      </c>
      <c r="S314" s="165" t="str">
        <f t="shared" ca="1" si="41"/>
        <v>US</v>
      </c>
      <c r="T314" s="165" t="str">
        <f ca="1">IF(B314="","",IF(ISERROR(MATCH($J314,SorP!$B$1:$B$6261,0)),"",INDIRECT("'SorP'!$A$"&amp;MATCH($S314&amp;$J314,SorP!C:C,0))))</f>
        <v>US-OH</v>
      </c>
      <c r="U314" s="185"/>
      <c r="V314" s="209">
        <f>IF(C314="",NA(),IF(OR(C314="Smelter not listed",C314="Smelter not yet identified"),MATCH($B314&amp;$D314,'Smelter Look-up'!$J:$J,0),MATCH($B314&amp;$C314,'Smelter Look-up'!$J:$J,0)))</f>
        <v>495</v>
      </c>
      <c r="X314" s="210">
        <f t="shared" si="42"/>
        <v>0</v>
      </c>
      <c r="AB314" s="211" t="str">
        <f t="shared" si="43"/>
        <v>TinMetallic Resources, Inc.</v>
      </c>
    </row>
    <row r="315" spans="1:28" s="210" customFormat="1" ht="20.25">
      <c r="A315" s="165" t="s">
        <v>1362</v>
      </c>
      <c r="B315" s="166" t="s">
        <v>1088</v>
      </c>
      <c r="C315" s="170" t="s">
        <v>866</v>
      </c>
      <c r="D315" s="213"/>
      <c r="E315" s="166" t="s">
        <v>1066</v>
      </c>
      <c r="F315" s="166" t="s">
        <v>1362</v>
      </c>
      <c r="G315" s="166" t="s">
        <v>12764</v>
      </c>
      <c r="H315" s="167">
        <v>0</v>
      </c>
      <c r="I315" s="168" t="s">
        <v>1526</v>
      </c>
      <c r="J315" s="168" t="s">
        <v>1527</v>
      </c>
      <c r="K315" s="207"/>
      <c r="L315" s="207"/>
      <c r="M315" s="207"/>
      <c r="N315" s="207"/>
      <c r="O315" s="207"/>
      <c r="P315" s="169"/>
      <c r="Q315" s="208"/>
      <c r="R315" s="166" t="str">
        <f ca="1">IF(ISERROR($V315),"",OFFSET('Smelter Look-up'!$C$4,$V315-4,0)&amp;"")</f>
        <v>Dowa</v>
      </c>
      <c r="S315" s="165" t="str">
        <f t="shared" ca="1" si="41"/>
        <v>JP</v>
      </c>
      <c r="T315" s="165" t="str">
        <f ca="1">IF(B315="","",IF(ISERROR(MATCH($J315,SorP!$B$1:$B$6261,0)),"",INDIRECT("'SorP'!$A$"&amp;MATCH($S315&amp;$J315,SorP!C:C,0))))</f>
        <v>JP-05</v>
      </c>
      <c r="U315" s="185"/>
      <c r="V315" s="209">
        <f>IF(C315="",NA(),IF(OR(C315="Smelter not listed",C315="Smelter not yet identified"),MATCH($B315&amp;$D315,'Smelter Look-up'!$J:$J,0),MATCH($B315&amp;$C315,'Smelter Look-up'!$J:$J,0)))</f>
        <v>450</v>
      </c>
      <c r="X315" s="210">
        <f t="shared" si="42"/>
        <v>0</v>
      </c>
      <c r="AB315" s="211" t="str">
        <f t="shared" si="43"/>
        <v>TinDowa</v>
      </c>
    </row>
    <row r="316" spans="1:28" s="210" customFormat="1" ht="20.25">
      <c r="A316" s="165" t="s">
        <v>2421</v>
      </c>
      <c r="B316" s="166" t="s">
        <v>1088</v>
      </c>
      <c r="C316" s="170" t="s">
        <v>2420</v>
      </c>
      <c r="D316" s="213"/>
      <c r="E316" s="166" t="s">
        <v>1054</v>
      </c>
      <c r="F316" s="166" t="s">
        <v>2421</v>
      </c>
      <c r="G316" s="166" t="s">
        <v>12764</v>
      </c>
      <c r="H316" s="167">
        <v>0</v>
      </c>
      <c r="I316" s="168" t="s">
        <v>2429</v>
      </c>
      <c r="J316" s="168" t="s">
        <v>1610</v>
      </c>
      <c r="K316" s="207"/>
      <c r="L316" s="207"/>
      <c r="M316" s="207"/>
      <c r="N316" s="207"/>
      <c r="O316" s="207"/>
      <c r="P316" s="169"/>
      <c r="Q316" s="208"/>
      <c r="R316" s="166" t="str">
        <f ca="1">IF(ISERROR($V316),"",OFFSET('Smelter Look-up'!$C$4,$V316-4,0)&amp;"")</f>
        <v>Super Ligas</v>
      </c>
      <c r="S316" s="165" t="str">
        <f t="shared" ca="1" si="41"/>
        <v>BR</v>
      </c>
      <c r="T316" s="165" t="str">
        <f ca="1">IF(B316="","",IF(ISERROR(MATCH($J316,SorP!$B$1:$B$6261,0)),"",INDIRECT("'SorP'!$A$"&amp;MATCH($S316&amp;$J316,SorP!C:C,0))))</f>
        <v>BR-SP</v>
      </c>
      <c r="U316" s="185"/>
      <c r="V316" s="209">
        <f>IF(C316="",NA(),IF(OR(C316="Smelter not listed",C316="Smelter not yet identified"),MATCH($B316&amp;$D316,'Smelter Look-up'!$J:$J,0),MATCH($B316&amp;$C316,'Smelter Look-up'!$J:$J,0)))</f>
        <v>539</v>
      </c>
      <c r="X316" s="210">
        <f t="shared" si="42"/>
        <v>0</v>
      </c>
      <c r="AB316" s="211" t="str">
        <f t="shared" si="43"/>
        <v>TinSuper Ligas</v>
      </c>
    </row>
    <row r="317" spans="1:28" s="210" customFormat="1" ht="25.5">
      <c r="A317" s="165" t="s">
        <v>12709</v>
      </c>
      <c r="B317" s="166" t="s">
        <v>1088</v>
      </c>
      <c r="C317" s="170" t="s">
        <v>12708</v>
      </c>
      <c r="D317" s="213"/>
      <c r="E317" s="166" t="s">
        <v>2323</v>
      </c>
      <c r="F317" s="166" t="s">
        <v>12709</v>
      </c>
      <c r="G317" s="166" t="s">
        <v>12764</v>
      </c>
      <c r="H317" s="167">
        <v>0</v>
      </c>
      <c r="I317" s="168" t="s">
        <v>12710</v>
      </c>
      <c r="J317" s="168" t="s">
        <v>1660</v>
      </c>
      <c r="K317" s="207"/>
      <c r="L317" s="207"/>
      <c r="M317" s="207"/>
      <c r="N317" s="207"/>
      <c r="O317" s="207"/>
      <c r="P317" s="169"/>
      <c r="Q317" s="208"/>
      <c r="R317" s="166" t="str">
        <f ca="1">IF(ISERROR($V317),"",OFFSET('Smelter Look-up'!$C$4,$V317-4,0)&amp;"")</f>
        <v>Tin Technology &amp; Refining</v>
      </c>
      <c r="S317" s="165" t="str">
        <f t="shared" ca="1" si="41"/>
        <v>US</v>
      </c>
      <c r="T317" s="165" t="str">
        <f ca="1">IF(B317="","",IF(ISERROR(MATCH($J317,SorP!$B$1:$B$6261,0)),"",INDIRECT("'SorP'!$A$"&amp;MATCH($S317&amp;$J317,SorP!C:C,0))))</f>
        <v>US-PA</v>
      </c>
      <c r="U317" s="185"/>
      <c r="V317" s="209">
        <f>IF(C317="",NA(),IF(OR(C317="Smelter not listed",C317="Smelter not yet identified"),MATCH($B317&amp;$D317,'Smelter Look-up'!$J:$J,0),MATCH($B317&amp;$C317,'Smelter Look-up'!$J:$J,0)))</f>
        <v>547</v>
      </c>
      <c r="X317" s="210">
        <f t="shared" si="42"/>
        <v>0</v>
      </c>
      <c r="AB317" s="211" t="str">
        <f t="shared" si="43"/>
        <v>TinTin Technology &amp; Refining</v>
      </c>
    </row>
    <row r="318" spans="1:28" s="210" customFormat="1" ht="20.25">
      <c r="A318" s="165" t="s">
        <v>131</v>
      </c>
      <c r="B318" s="166" t="s">
        <v>1088</v>
      </c>
      <c r="C318" s="170" t="s">
        <v>2074</v>
      </c>
      <c r="D318" s="213"/>
      <c r="E318" s="166" t="s">
        <v>1054</v>
      </c>
      <c r="F318" s="166" t="s">
        <v>131</v>
      </c>
      <c r="G318" s="166" t="s">
        <v>12764</v>
      </c>
      <c r="H318" s="167">
        <v>0</v>
      </c>
      <c r="I318" s="168" t="s">
        <v>1644</v>
      </c>
      <c r="J318" s="168" t="s">
        <v>1503</v>
      </c>
      <c r="K318" s="207"/>
      <c r="L318" s="207"/>
      <c r="M318" s="207"/>
      <c r="N318" s="207"/>
      <c r="O318" s="207"/>
      <c r="P318" s="169"/>
      <c r="Q318" s="208"/>
      <c r="R318" s="166" t="str">
        <f ca="1">IF(ISERROR($V318),"",OFFSET('Smelter Look-up'!$C$4,$V318-4,0)&amp;"")</f>
        <v>Magnu's Minerais Metais e Ligas Ltda.</v>
      </c>
      <c r="S318" s="165" t="str">
        <f t="shared" ca="1" si="41"/>
        <v>BR</v>
      </c>
      <c r="T318" s="165" t="str">
        <f ca="1">IF(B318="","",IF(ISERROR(MATCH($J318,SorP!$B$1:$B$6261,0)),"",INDIRECT("'SorP'!$A$"&amp;MATCH($S318&amp;$J318,SorP!C:C,0))))</f>
        <v>BR-MG</v>
      </c>
      <c r="U318" s="185"/>
      <c r="V318" s="209">
        <f>IF(C318="",NA(),IF(OR(C318="Smelter not listed",C318="Smelter not yet identified"),MATCH($B318&amp;$D318,'Smelter Look-up'!$J:$J,0),MATCH($B318&amp;$C318,'Smelter Look-up'!$J:$J,0)))</f>
        <v>490</v>
      </c>
      <c r="X318" s="210">
        <f t="shared" si="42"/>
        <v>0</v>
      </c>
      <c r="AB318" s="211" t="str">
        <f t="shared" si="43"/>
        <v>TinMagnu's Minerais Metais e Ligas Ltda.</v>
      </c>
    </row>
    <row r="319" spans="1:28" s="210" customFormat="1" ht="20.25">
      <c r="A319" s="165" t="s">
        <v>756</v>
      </c>
      <c r="B319" s="166" t="s">
        <v>1088</v>
      </c>
      <c r="C319" s="170" t="s">
        <v>14867</v>
      </c>
      <c r="D319" s="213"/>
      <c r="E319" s="166" t="s">
        <v>1058</v>
      </c>
      <c r="F319" s="166" t="s">
        <v>756</v>
      </c>
      <c r="G319" s="166" t="s">
        <v>12764</v>
      </c>
      <c r="H319" s="167">
        <v>0</v>
      </c>
      <c r="I319" s="168" t="s">
        <v>2336</v>
      </c>
      <c r="J319" s="168" t="s">
        <v>13126</v>
      </c>
      <c r="K319" s="207"/>
      <c r="L319" s="207"/>
      <c r="M319" s="207"/>
      <c r="N319" s="207"/>
      <c r="O319" s="207"/>
      <c r="P319" s="169"/>
      <c r="Q319" s="208"/>
      <c r="R319" s="166" t="str">
        <f ca="1">IF(ISERROR($V319),"",OFFSET('Smelter Look-up'!$C$4,$V319-4,0)&amp;"")</f>
        <v>Tin Smelting Branch of Yunnan Tin Co., Ltd.</v>
      </c>
      <c r="S319" s="165" t="str">
        <f t="shared" ca="1" si="41"/>
        <v>CN</v>
      </c>
      <c r="T319" s="165" t="str">
        <f ca="1">IF(B319="","",IF(ISERROR(MATCH($J319,SorP!$B$1:$B$6261,0)),"",INDIRECT("'SorP'!$A$"&amp;MATCH($S319&amp;$J319,SorP!C:C,0))))</f>
        <v>CN-YN</v>
      </c>
      <c r="U319" s="185"/>
      <c r="V319" s="209">
        <f>IF(C319="",NA(),IF(OR(C319="Smelter not listed",C319="Smelter not yet identified"),MATCH($B319&amp;$D319,'Smelter Look-up'!$J:$J,0),MATCH($B319&amp;$C319,'Smelter Look-up'!$J:$J,0)))</f>
        <v>546</v>
      </c>
      <c r="X319" s="210">
        <f t="shared" si="42"/>
        <v>0</v>
      </c>
      <c r="AB319" s="211" t="str">
        <f t="shared" si="43"/>
        <v>TinTin Smelting Branch of Yunnan Tin Co., Ltd.</v>
      </c>
    </row>
    <row r="320" spans="1:28" s="210" customFormat="1" ht="20.25">
      <c r="A320" s="165" t="s">
        <v>2419</v>
      </c>
      <c r="B320" s="166" t="s">
        <v>1088</v>
      </c>
      <c r="C320" s="170" t="s">
        <v>2418</v>
      </c>
      <c r="D320" s="213"/>
      <c r="E320" s="166" t="s">
        <v>1058</v>
      </c>
      <c r="F320" s="166" t="s">
        <v>2419</v>
      </c>
      <c r="G320" s="166" t="s">
        <v>12764</v>
      </c>
      <c r="H320" s="167">
        <v>0</v>
      </c>
      <c r="I320" s="168" t="s">
        <v>1737</v>
      </c>
      <c r="J320" s="168" t="s">
        <v>13122</v>
      </c>
      <c r="K320" s="207"/>
      <c r="L320" s="207"/>
      <c r="M320" s="207"/>
      <c r="N320" s="207"/>
      <c r="O320" s="207"/>
      <c r="P320" s="169"/>
      <c r="Q320" s="208"/>
      <c r="R320" s="166" t="str">
        <f ca="1">IF(ISERROR($V320),"",OFFSET('Smelter Look-up'!$C$4,$V320-4,0)&amp;"")</f>
        <v>Guangdong Hanhe Non-Ferrous Metal Co., Ltd.</v>
      </c>
      <c r="S320" s="165" t="str">
        <f t="shared" ca="1" si="41"/>
        <v>CN</v>
      </c>
      <c r="T320" s="165" t="str">
        <f ca="1">IF(B320="","",IF(ISERROR(MATCH($J320,SorP!$B$1:$B$6261,0)),"",INDIRECT("'SorP'!$A$"&amp;MATCH($S320&amp;$J320,SorP!C:C,0))))</f>
        <v>CN-GD</v>
      </c>
      <c r="U320" s="185"/>
      <c r="V320" s="209">
        <f>IF(C320="",NA(),IF(OR(C320="Smelter not listed",C320="Smelter not yet identified"),MATCH($B320&amp;$D320,'Smelter Look-up'!$J:$J,0),MATCH($B320&amp;$C320,'Smelter Look-up'!$J:$J,0)))</f>
        <v>475</v>
      </c>
      <c r="X320" s="210">
        <f t="shared" si="42"/>
        <v>0</v>
      </c>
      <c r="AB320" s="211" t="str">
        <f t="shared" si="43"/>
        <v>TinGuangdong Hanhe Non-Ferrous Metal Co., Ltd.</v>
      </c>
    </row>
    <row r="321" spans="1:28" s="210" customFormat="1" ht="20.25">
      <c r="A321" s="165" t="s">
        <v>745</v>
      </c>
      <c r="B321" s="166" t="s">
        <v>1088</v>
      </c>
      <c r="C321" s="170" t="s">
        <v>1120</v>
      </c>
      <c r="D321" s="213"/>
      <c r="E321" s="166" t="s">
        <v>1066</v>
      </c>
      <c r="F321" s="166" t="s">
        <v>745</v>
      </c>
      <c r="G321" s="166" t="s">
        <v>12764</v>
      </c>
      <c r="H321" s="167">
        <v>0</v>
      </c>
      <c r="I321" s="168" t="s">
        <v>15195</v>
      </c>
      <c r="J321" s="168" t="s">
        <v>6497</v>
      </c>
      <c r="K321" s="207"/>
      <c r="L321" s="207"/>
      <c r="M321" s="207"/>
      <c r="N321" s="207"/>
      <c r="O321" s="207"/>
      <c r="P321" s="169"/>
      <c r="Q321" s="208"/>
      <c r="R321" s="166" t="str">
        <f ca="1">IF(ISERROR($V321),"",OFFSET('Smelter Look-up'!$C$4,$V321-4,0)&amp;"")</f>
        <v>Mitsubishi Materials Corporation</v>
      </c>
      <c r="S321" s="165" t="str">
        <f t="shared" ca="1" si="41"/>
        <v>JP</v>
      </c>
      <c r="T321" s="165" t="str">
        <f ca="1">IF(B321="","",IF(ISERROR(MATCH($J321,SorP!$B$1:$B$6261,0)),"",INDIRECT("'SorP'!$A$"&amp;MATCH($S321&amp;$J321,SorP!C:C,0))))</f>
        <v>JP-28</v>
      </c>
      <c r="U321" s="185"/>
      <c r="V321" s="209">
        <f>IF(C321="",NA(),IF(OR(C321="Smelter not listed",C321="Smelter not yet identified"),MATCH($B321&amp;$D321,'Smelter Look-up'!$J:$J,0),MATCH($B321&amp;$C321,'Smelter Look-up'!$J:$J,0)))</f>
        <v>504</v>
      </c>
      <c r="X321" s="210">
        <f t="shared" si="42"/>
        <v>0</v>
      </c>
      <c r="AB321" s="211" t="str">
        <f t="shared" si="43"/>
        <v>TinMitsubishi Materials Corporation</v>
      </c>
    </row>
    <row r="322" spans="1:28" s="210" customFormat="1" ht="20.25">
      <c r="A322" s="165" t="s">
        <v>14529</v>
      </c>
      <c r="B322" s="166" t="s">
        <v>1088</v>
      </c>
      <c r="C322" s="170" t="s">
        <v>14528</v>
      </c>
      <c r="D322" s="213"/>
      <c r="E322" s="166" t="s">
        <v>1060</v>
      </c>
      <c r="F322" s="166" t="s">
        <v>14529</v>
      </c>
      <c r="G322" s="166" t="s">
        <v>12764</v>
      </c>
      <c r="H322" s="167">
        <v>0</v>
      </c>
      <c r="I322" s="168" t="s">
        <v>15241</v>
      </c>
      <c r="J322" s="168" t="s">
        <v>3527</v>
      </c>
      <c r="K322" s="207"/>
      <c r="L322" s="207"/>
      <c r="M322" s="207"/>
      <c r="N322" s="207"/>
      <c r="O322" s="207"/>
      <c r="P322" s="169"/>
      <c r="Q322" s="208"/>
      <c r="R322" s="166" t="str">
        <f ca="1">IF(ISERROR($V322),"",OFFSET('Smelter Look-up'!$C$4,$V322-4,0)&amp;"")</f>
        <v>CRM Synergies EMEA, S.L.U.</v>
      </c>
      <c r="S322" s="165" t="str">
        <f t="shared" ca="1" si="41"/>
        <v>ES</v>
      </c>
      <c r="T322" s="165" t="str">
        <f ca="1">IF(B322="","",IF(ISERROR(MATCH($J322,SorP!$B$1:$B$6261,0)),"",INDIRECT("'SorP'!$A$"&amp;MATCH($S322&amp;$J322,SorP!C:C,0))))</f>
        <v>ES-TO</v>
      </c>
      <c r="U322" s="185"/>
      <c r="V322" s="209">
        <f>IF(C322="",NA(),IF(OR(C322="Smelter not listed",C322="Smelter not yet identified"),MATCH($B322&amp;$D322,'Smelter Look-up'!$J:$J,0),MATCH($B322&amp;$C322,'Smelter Look-up'!$J:$J,0)))</f>
        <v>441</v>
      </c>
      <c r="X322" s="210">
        <f t="shared" si="42"/>
        <v>0</v>
      </c>
      <c r="AB322" s="211" t="str">
        <f t="shared" si="43"/>
        <v>TinCRM Synergies</v>
      </c>
    </row>
    <row r="323" spans="1:28" s="210" customFormat="1" ht="25.5">
      <c r="A323" s="165" t="s">
        <v>15187</v>
      </c>
      <c r="B323" s="166" t="s">
        <v>1088</v>
      </c>
      <c r="C323" s="170" t="s">
        <v>15186</v>
      </c>
      <c r="D323" s="213"/>
      <c r="E323" s="166" t="s">
        <v>1073</v>
      </c>
      <c r="F323" s="166" t="s">
        <v>15187</v>
      </c>
      <c r="G323" s="166" t="s">
        <v>12764</v>
      </c>
      <c r="H323" s="167">
        <v>0</v>
      </c>
      <c r="I323" s="168" t="s">
        <v>15197</v>
      </c>
      <c r="J323" s="168" t="s">
        <v>8327</v>
      </c>
      <c r="K323" s="207"/>
      <c r="L323" s="207"/>
      <c r="M323" s="207"/>
      <c r="N323" s="207"/>
      <c r="O323" s="207"/>
      <c r="P323" s="169"/>
      <c r="Q323" s="208"/>
      <c r="R323" s="166" t="str">
        <f ca="1">IF(ISERROR($V323),"",OFFSET('Smelter Look-up'!$C$4,$V323-4,0)&amp;"")</f>
        <v>Malaysia Smelting Corporation Berhad (Port Klang)</v>
      </c>
      <c r="S323" s="165" t="str">
        <f t="shared" ca="1" si="41"/>
        <v>MY</v>
      </c>
      <c r="T323" s="165" t="str">
        <f ca="1">IF(B323="","",IF(ISERROR(MATCH($J323,SorP!$B$1:$B$6261,0)),"",INDIRECT("'SorP'!$A$"&amp;MATCH($S323&amp;$J323,SorP!C:C,0))))</f>
        <v>MY-10</v>
      </c>
      <c r="U323" s="185"/>
      <c r="V323" s="209">
        <f>IF(C323="",NA(),IF(OR(C323="Smelter not listed",C323="Smelter not yet identified"),MATCH($B323&amp;$D323,'Smelter Look-up'!$J:$J,0),MATCH($B323&amp;$C323,'Smelter Look-up'!$J:$J,0)))</f>
        <v>491</v>
      </c>
      <c r="X323" s="210">
        <f t="shared" si="42"/>
        <v>0</v>
      </c>
      <c r="AB323" s="211" t="str">
        <f t="shared" si="43"/>
        <v>TinMalaysia Smelting Corporation Berhad (Port Klang)</v>
      </c>
    </row>
    <row r="324" spans="1:28" s="210" customFormat="1" ht="25.5">
      <c r="A324" s="165" t="s">
        <v>2175</v>
      </c>
      <c r="B324" s="166" t="s">
        <v>1088</v>
      </c>
      <c r="C324" s="170" t="s">
        <v>2228</v>
      </c>
      <c r="D324" s="213"/>
      <c r="E324" s="166" t="s">
        <v>1058</v>
      </c>
      <c r="F324" s="166" t="s">
        <v>2175</v>
      </c>
      <c r="G324" s="166" t="s">
        <v>12764</v>
      </c>
      <c r="H324" s="167">
        <v>0</v>
      </c>
      <c r="I324" s="168" t="s">
        <v>1693</v>
      </c>
      <c r="J324" s="168" t="s">
        <v>13121</v>
      </c>
      <c r="K324" s="207"/>
      <c r="L324" s="207"/>
      <c r="M324" s="207"/>
      <c r="N324" s="207"/>
      <c r="O324" s="207"/>
      <c r="P324" s="169"/>
      <c r="Q324" s="208"/>
      <c r="R324" s="166" t="str">
        <f ca="1">IF(ISERROR($V324),"",OFFSET('Smelter Look-up'!$C$4,$V324-4,0)&amp;"")</f>
        <v>Chenzhou Yunxiang Mining and Metallurgy Co., Ltd.</v>
      </c>
      <c r="S324" s="165" t="str">
        <f t="shared" ca="1" si="41"/>
        <v>CN</v>
      </c>
      <c r="T324" s="165" t="str">
        <f ca="1">IF(B324="","",IF(ISERROR(MATCH($J324,SorP!$B$1:$B$6261,0)),"",INDIRECT("'SorP'!$A$"&amp;MATCH($S324&amp;$J324,SorP!C:C,0))))</f>
        <v>CN-HN</v>
      </c>
      <c r="U324" s="185"/>
      <c r="V324" s="209">
        <f>IF(C324="",NA(),IF(OR(C324="Smelter not listed",C324="Smelter not yet identified"),MATCH($B324&amp;$D324,'Smelter Look-up'!$J:$J,0),MATCH($B324&amp;$C324,'Smelter Look-up'!$J:$J,0)))</f>
        <v>428</v>
      </c>
      <c r="X324" s="210">
        <f t="shared" si="42"/>
        <v>0</v>
      </c>
      <c r="AB324" s="211" t="str">
        <f t="shared" si="43"/>
        <v>TinChenzhou Yunxiang Mining and Metallurgy Co., Ltd.</v>
      </c>
    </row>
    <row r="325" spans="1:28" s="210" customFormat="1" ht="20.25">
      <c r="A325" s="165" t="s">
        <v>14870</v>
      </c>
      <c r="B325" s="166" t="s">
        <v>1088</v>
      </c>
      <c r="C325" s="170" t="s">
        <v>14869</v>
      </c>
      <c r="D325" s="213"/>
      <c r="E325" s="166" t="s">
        <v>1063</v>
      </c>
      <c r="F325" s="166" t="s">
        <v>14870</v>
      </c>
      <c r="G325" s="166" t="s">
        <v>12764</v>
      </c>
      <c r="H325" s="167">
        <v>0</v>
      </c>
      <c r="I325" s="168" t="s">
        <v>14871</v>
      </c>
      <c r="J325" s="168" t="s">
        <v>1707</v>
      </c>
      <c r="K325" s="207"/>
      <c r="L325" s="207"/>
      <c r="M325" s="207"/>
      <c r="N325" s="207"/>
      <c r="O325" s="207"/>
      <c r="P325" s="169"/>
      <c r="Q325" s="208"/>
      <c r="R325" s="166" t="str">
        <f ca="1">IF(ISERROR($V325),"",OFFSET('Smelter Look-up'!$C$4,$V325-4,0)&amp;"")</f>
        <v>PT Cipta Persada Mulia</v>
      </c>
      <c r="S325" s="165" t="str">
        <f t="shared" ref="S325" ca="1" si="44">IF(B325="","",IF(ISERROR(MATCH($E325,CL,0)),"Unknown",INDIRECT("'C'!$A$"&amp;MATCH($E325,CL,0)+1)))</f>
        <v>ID</v>
      </c>
      <c r="T325" s="165" t="str">
        <f ca="1">IF(B325="","",IF(ISERROR(MATCH($J325,SorP!$B$1:$B$6261,0)),"",INDIRECT("'SorP'!$A$"&amp;MATCH($S325&amp;$J325,SorP!C:C,0))))</f>
        <v>ID-KR</v>
      </c>
      <c r="U325" s="185"/>
      <c r="V325" s="209">
        <f>IF(C325="",NA(),IF(OR(C325="Smelter not listed",C325="Smelter not yet identified"),MATCH($B325&amp;$D325,'Smelter Look-up'!$J:$J,0),MATCH($B325&amp;$C325,'Smelter Look-up'!$J:$J,0)))</f>
        <v>522</v>
      </c>
      <c r="X325" s="210">
        <f t="shared" ref="X325" si="45">IF(AND(C325="Smelter not listed",OR(LEN(D325)=0,LEN(E325)=0)),1,0)</f>
        <v>0</v>
      </c>
      <c r="AB325" s="211" t="str">
        <f t="shared" ref="AB325" si="46">B325&amp;C325</f>
        <v>TinPT Cipta Persada Mulia</v>
      </c>
    </row>
    <row r="326" spans="1:28" s="210" customFormat="1" ht="25.5">
      <c r="A326" s="165" t="s">
        <v>749</v>
      </c>
      <c r="B326" s="166" t="s">
        <v>1088</v>
      </c>
      <c r="C326" s="170" t="s">
        <v>607</v>
      </c>
      <c r="D326" s="213"/>
      <c r="E326" s="166" t="s">
        <v>1063</v>
      </c>
      <c r="F326" s="166" t="s">
        <v>749</v>
      </c>
      <c r="G326" s="166" t="s">
        <v>12764</v>
      </c>
      <c r="H326" s="167">
        <v>0</v>
      </c>
      <c r="I326" s="168" t="s">
        <v>1686</v>
      </c>
      <c r="J326" s="168" t="s">
        <v>12398</v>
      </c>
      <c r="K326" s="207"/>
      <c r="L326" s="207"/>
      <c r="M326" s="207"/>
      <c r="N326" s="207"/>
      <c r="O326" s="207"/>
      <c r="P326" s="169"/>
      <c r="Q326" s="208"/>
      <c r="R326" s="166" t="str">
        <f ca="1">IF(ISERROR($V326),"",OFFSET('Smelter Look-up'!$C$4,$V326-4,0)&amp;"")</f>
        <v>PT Mitra Stania Prima</v>
      </c>
      <c r="S326" s="165" t="str">
        <f t="shared" ref="S326:S357" ca="1" si="47">IF(B326="","",IF(ISERROR(MATCH($E326,CL,0)),"Unknown",INDIRECT("'C'!$A$"&amp;MATCH($E326,CL,0)+1)))</f>
        <v>ID</v>
      </c>
      <c r="T326" s="165" t="str">
        <f ca="1">IF(B326="","",IF(ISERROR(MATCH($J326,SorP!$B$1:$B$6261,0)),"",INDIRECT("'SorP'!$A$"&amp;MATCH($S326&amp;$J326,SorP!C:C,0))))</f>
        <v>ID-BB</v>
      </c>
      <c r="U326" s="185"/>
      <c r="V326" s="209">
        <f>IF(C326="",NA(),IF(OR(C326="Smelter not listed",C326="Smelter not yet identified"),MATCH($B326&amp;$D326,'Smelter Look-up'!$J:$J,0),MATCH($B326&amp;$C326,'Smelter Look-up'!$J:$J,0)))</f>
        <v>524</v>
      </c>
      <c r="X326" s="210">
        <f t="shared" ref="X326:X357" si="48">IF(AND(C326="Smelter not listed",OR(LEN(D326)=0,LEN(E326)=0)),1,0)</f>
        <v>0</v>
      </c>
      <c r="AB326" s="211" t="str">
        <f t="shared" ref="AB326:AB357" si="49">B326&amp;C326</f>
        <v>TinPT Mitra Stania Prima</v>
      </c>
    </row>
    <row r="327" spans="1:28" s="210" customFormat="1" ht="25.5">
      <c r="A327" s="165" t="s">
        <v>750</v>
      </c>
      <c r="B327" s="166" t="s">
        <v>1088</v>
      </c>
      <c r="C327" s="170" t="s">
        <v>13288</v>
      </c>
      <c r="D327" s="213"/>
      <c r="E327" s="166" t="s">
        <v>1063</v>
      </c>
      <c r="F327" s="166" t="s">
        <v>750</v>
      </c>
      <c r="G327" s="166" t="s">
        <v>12764</v>
      </c>
      <c r="H327" s="167">
        <v>0</v>
      </c>
      <c r="I327" s="168" t="s">
        <v>1710</v>
      </c>
      <c r="J327" s="168" t="s">
        <v>12398</v>
      </c>
      <c r="K327" s="207"/>
      <c r="L327" s="207"/>
      <c r="M327" s="207"/>
      <c r="N327" s="207"/>
      <c r="O327" s="207"/>
      <c r="P327" s="169"/>
      <c r="Q327" s="208"/>
      <c r="R327" s="166" t="str">
        <f ca="1">IF(ISERROR($V327),"",OFFSET('Smelter Look-up'!$C$4,$V327-4,0)&amp;"")</f>
        <v>PT Timah Tbk Mentok</v>
      </c>
      <c r="S327" s="165" t="str">
        <f t="shared" ca="1" si="47"/>
        <v>ID</v>
      </c>
      <c r="T327" s="165" t="str">
        <f ca="1">IF(B327="","",IF(ISERROR(MATCH($J327,SorP!$B$1:$B$6261,0)),"",INDIRECT("'SorP'!$A$"&amp;MATCH($S327&amp;$J327,SorP!C:C,0))))</f>
        <v>ID-BB</v>
      </c>
      <c r="U327" s="185"/>
      <c r="V327" s="209">
        <f>IF(C327="",NA(),IF(OR(C327="Smelter not listed",C327="Smelter not yet identified"),MATCH($B327&amp;$D327,'Smelter Look-up'!$J:$J,0),MATCH($B327&amp;$C327,'Smelter Look-up'!$J:$J,0)))</f>
        <v>532</v>
      </c>
      <c r="X327" s="210">
        <f t="shared" si="48"/>
        <v>0</v>
      </c>
      <c r="AB327" s="211" t="str">
        <f t="shared" si="49"/>
        <v>TinPT Timah Tbk Mentok</v>
      </c>
    </row>
    <row r="328" spans="1:28" s="210" customFormat="1" ht="20.25">
      <c r="A328" s="165" t="s">
        <v>767</v>
      </c>
      <c r="B328" s="166" t="s">
        <v>1088</v>
      </c>
      <c r="C328" s="170" t="s">
        <v>13289</v>
      </c>
      <c r="D328" s="213"/>
      <c r="E328" s="166" t="s">
        <v>1063</v>
      </c>
      <c r="F328" s="166" t="s">
        <v>767</v>
      </c>
      <c r="G328" s="166" t="s">
        <v>12764</v>
      </c>
      <c r="H328" s="167">
        <v>0</v>
      </c>
      <c r="I328" s="168" t="s">
        <v>1708</v>
      </c>
      <c r="J328" s="168" t="s">
        <v>5897</v>
      </c>
      <c r="K328" s="207"/>
      <c r="L328" s="207"/>
      <c r="M328" s="207"/>
      <c r="N328" s="207"/>
      <c r="O328" s="207"/>
      <c r="P328" s="169"/>
      <c r="Q328" s="208"/>
      <c r="R328" s="166" t="str">
        <f ca="1">IF(ISERROR($V328),"",OFFSET('Smelter Look-up'!$C$4,$V328-4,0)&amp;"")</f>
        <v>PT Timah Tbk Kundur</v>
      </c>
      <c r="S328" s="165" t="str">
        <f t="shared" ca="1" si="47"/>
        <v>ID</v>
      </c>
      <c r="T328" s="165" t="str">
        <f ca="1">IF(B328="","",IF(ISERROR(MATCH($J328,SorP!$B$1:$B$6261,0)),"",INDIRECT("'SorP'!$A$"&amp;MATCH($S328&amp;$J328,SorP!C:C,0))))</f>
        <v>ID-RI</v>
      </c>
      <c r="U328" s="185"/>
      <c r="V328" s="209">
        <f>IF(C328="",NA(),IF(OR(C328="Smelter not listed",C328="Smelter not yet identified"),MATCH($B328&amp;$D328,'Smelter Look-up'!$J:$J,0),MATCH($B328&amp;$C328,'Smelter Look-up'!$J:$J,0)))</f>
        <v>531</v>
      </c>
      <c r="X328" s="210">
        <f t="shared" si="48"/>
        <v>0</v>
      </c>
      <c r="AB328" s="211" t="str">
        <f t="shared" si="49"/>
        <v>TinPT Timah Tbk Kundur</v>
      </c>
    </row>
    <row r="329" spans="1:28" s="210" customFormat="1" ht="25.5">
      <c r="A329" s="165" t="s">
        <v>1356</v>
      </c>
      <c r="B329" s="166" t="s">
        <v>1088</v>
      </c>
      <c r="C329" s="170" t="s">
        <v>1355</v>
      </c>
      <c r="D329" s="213"/>
      <c r="E329" s="166" t="s">
        <v>1063</v>
      </c>
      <c r="F329" s="166" t="s">
        <v>1356</v>
      </c>
      <c r="G329" s="166" t="s">
        <v>12764</v>
      </c>
      <c r="H329" s="167">
        <v>0</v>
      </c>
      <c r="I329" s="168" t="s">
        <v>1686</v>
      </c>
      <c r="J329" s="168" t="s">
        <v>12398</v>
      </c>
      <c r="K329" s="207"/>
      <c r="L329" s="207"/>
      <c r="M329" s="207"/>
      <c r="N329" s="207"/>
      <c r="O329" s="207"/>
      <c r="P329" s="169"/>
      <c r="Q329" s="208"/>
      <c r="R329" s="166" t="str">
        <f ca="1">IF(ISERROR($V329),"",OFFSET('Smelter Look-up'!$C$4,$V329-4,0)&amp;"")</f>
        <v>PT ATD Makmur Mandiri Jaya</v>
      </c>
      <c r="S329" s="165" t="str">
        <f t="shared" ca="1" si="47"/>
        <v>ID</v>
      </c>
      <c r="T329" s="165" t="str">
        <f ca="1">IF(B329="","",IF(ISERROR(MATCH($J329,SorP!$B$1:$B$6261,0)),"",INDIRECT("'SorP'!$A$"&amp;MATCH($S329&amp;$J329,SorP!C:C,0))))</f>
        <v>ID-BB</v>
      </c>
      <c r="U329" s="185"/>
      <c r="V329" s="209">
        <f>IF(C329="",NA(),IF(OR(C329="Smelter not listed",C329="Smelter not yet identified"),MATCH($B329&amp;$D329,'Smelter Look-up'!$J:$J,0),MATCH($B329&amp;$C329,'Smelter Look-up'!$J:$J,0)))</f>
        <v>520</v>
      </c>
      <c r="X329" s="210">
        <f t="shared" si="48"/>
        <v>0</v>
      </c>
      <c r="AB329" s="211" t="str">
        <f t="shared" si="49"/>
        <v>TinPT ATD Makmur Mandiri Jaya</v>
      </c>
    </row>
    <row r="330" spans="1:28" s="210" customFormat="1" ht="25.5">
      <c r="A330" s="165" t="s">
        <v>13349</v>
      </c>
      <c r="B330" s="166" t="s">
        <v>1088</v>
      </c>
      <c r="C330" s="170" t="s">
        <v>13335</v>
      </c>
      <c r="D330" s="213"/>
      <c r="E330" s="166" t="s">
        <v>1063</v>
      </c>
      <c r="F330" s="166" t="s">
        <v>13349</v>
      </c>
      <c r="G330" s="166" t="s">
        <v>12764</v>
      </c>
      <c r="H330" s="167">
        <v>0</v>
      </c>
      <c r="I330" s="168" t="s">
        <v>14557</v>
      </c>
      <c r="J330" s="168" t="s">
        <v>12398</v>
      </c>
      <c r="K330" s="207"/>
      <c r="L330" s="207"/>
      <c r="M330" s="207"/>
      <c r="N330" s="207"/>
      <c r="O330" s="207"/>
      <c r="P330" s="169"/>
      <c r="Q330" s="208"/>
      <c r="R330" s="166" t="str">
        <f ca="1">IF(ISERROR($V330),"",OFFSET('Smelter Look-up'!$C$4,$V330-4,0)&amp;"")</f>
        <v>PT Mitra Sukses Globalindo</v>
      </c>
      <c r="S330" s="165" t="str">
        <f t="shared" ca="1" si="47"/>
        <v>ID</v>
      </c>
      <c r="T330" s="165" t="str">
        <f ca="1">IF(B330="","",IF(ISERROR(MATCH($J330,SorP!$B$1:$B$6261,0)),"",INDIRECT("'SorP'!$A$"&amp;MATCH($S330&amp;$J330,SorP!C:C,0))))</f>
        <v>ID-BB</v>
      </c>
      <c r="U330" s="185"/>
      <c r="V330" s="209">
        <f>IF(C330="",NA(),IF(OR(C330="Smelter not listed",C330="Smelter not yet identified"),MATCH($B330&amp;$D330,'Smelter Look-up'!$J:$J,0),MATCH($B330&amp;$C330,'Smelter Look-up'!$J:$J,0)))</f>
        <v>525</v>
      </c>
      <c r="X330" s="210">
        <f t="shared" si="48"/>
        <v>0</v>
      </c>
      <c r="AB330" s="211" t="str">
        <f t="shared" si="49"/>
        <v>TinPT Mitra Sukses Globalindo</v>
      </c>
    </row>
    <row r="331" spans="1:28" s="210" customFormat="1" ht="25.5">
      <c r="A331" s="165" t="s">
        <v>14873</v>
      </c>
      <c r="B331" s="166" t="s">
        <v>1088</v>
      </c>
      <c r="C331" s="170" t="s">
        <v>14872</v>
      </c>
      <c r="D331" s="213"/>
      <c r="E331" s="166" t="s">
        <v>1063</v>
      </c>
      <c r="F331" s="166" t="s">
        <v>14873</v>
      </c>
      <c r="G331" s="166" t="s">
        <v>12764</v>
      </c>
      <c r="H331" s="167">
        <v>0</v>
      </c>
      <c r="I331" s="168" t="s">
        <v>1686</v>
      </c>
      <c r="J331" s="168" t="s">
        <v>12398</v>
      </c>
      <c r="K331" s="207"/>
      <c r="L331" s="207"/>
      <c r="M331" s="207"/>
      <c r="N331" s="207"/>
      <c r="O331" s="207"/>
      <c r="P331" s="169"/>
      <c r="Q331" s="208"/>
      <c r="R331" s="166" t="str">
        <f ca="1">IF(ISERROR($V331),"",OFFSET('Smelter Look-up'!$C$4,$V331-4,0)&amp;"")</f>
        <v>PT Putera Sarana Shakti (PT PSS)</v>
      </c>
      <c r="S331" s="165" t="str">
        <f t="shared" ca="1" si="47"/>
        <v>ID</v>
      </c>
      <c r="T331" s="165" t="str">
        <f ca="1">IF(B331="","",IF(ISERROR(MATCH($J331,SorP!$B$1:$B$6261,0)),"",INDIRECT("'SorP'!$A$"&amp;MATCH($S331&amp;$J331,SorP!C:C,0))))</f>
        <v>ID-BB</v>
      </c>
      <c r="U331" s="185"/>
      <c r="V331" s="209">
        <f>IF(C331="",NA(),IF(OR(C331="Smelter not listed",C331="Smelter not yet identified"),MATCH($B331&amp;$D331,'Smelter Look-up'!$J:$J,0),MATCH($B331&amp;$C331,'Smelter Look-up'!$J:$J,0)))</f>
        <v>528</v>
      </c>
      <c r="X331" s="210">
        <f t="shared" si="48"/>
        <v>0</v>
      </c>
      <c r="AB331" s="211" t="str">
        <f t="shared" si="49"/>
        <v>TinPT Putera Sarana Shakti (PT PSS)</v>
      </c>
    </row>
    <row r="332" spans="1:28" s="210" customFormat="1" ht="25.5">
      <c r="A332" s="165" t="s">
        <v>14907</v>
      </c>
      <c r="B332" s="166" t="s">
        <v>1088</v>
      </c>
      <c r="C332" s="170" t="s">
        <v>14906</v>
      </c>
      <c r="D332" s="213"/>
      <c r="E332" s="166" t="s">
        <v>1063</v>
      </c>
      <c r="F332" s="166" t="s">
        <v>14907</v>
      </c>
      <c r="G332" s="166" t="s">
        <v>12764</v>
      </c>
      <c r="H332" s="167">
        <v>0</v>
      </c>
      <c r="I332" s="168" t="s">
        <v>14910</v>
      </c>
      <c r="J332" s="168" t="s">
        <v>12398</v>
      </c>
      <c r="K332" s="207"/>
      <c r="L332" s="207"/>
      <c r="M332" s="207"/>
      <c r="N332" s="207"/>
      <c r="O332" s="207"/>
      <c r="P332" s="169"/>
      <c r="Q332" s="208"/>
      <c r="R332" s="166" t="str">
        <f ca="1">IF(ISERROR($V332),"",OFFSET('Smelter Look-up'!$C$4,$V332-4,0)&amp;"")</f>
        <v>PT Bangka Prima Tin</v>
      </c>
      <c r="S332" s="165" t="str">
        <f t="shared" ca="1" si="47"/>
        <v>ID</v>
      </c>
      <c r="T332" s="165" t="str">
        <f ca="1">IF(B332="","",IF(ISERROR(MATCH($J332,SorP!$B$1:$B$6261,0)),"",INDIRECT("'SorP'!$A$"&amp;MATCH($S332&amp;$J332,SorP!C:C,0))))</f>
        <v>ID-BB</v>
      </c>
      <c r="U332" s="185"/>
      <c r="V332" s="209">
        <f>IF(C332="",NA(),IF(OR(C332="Smelter not listed",C332="Smelter not yet identified"),MATCH($B332&amp;$D332,'Smelter Look-up'!$J:$J,0),MATCH($B332&amp;$C332,'Smelter Look-up'!$J:$J,0)))</f>
        <v>521</v>
      </c>
      <c r="X332" s="210">
        <f t="shared" si="48"/>
        <v>0</v>
      </c>
      <c r="AB332" s="211" t="str">
        <f t="shared" si="49"/>
        <v>TinPT Bangka Prima Tin</v>
      </c>
    </row>
    <row r="333" spans="1:28" s="210" customFormat="1" ht="25.5">
      <c r="A333" s="165" t="s">
        <v>15179</v>
      </c>
      <c r="B333" s="166" t="s">
        <v>1088</v>
      </c>
      <c r="C333" s="170" t="s">
        <v>15178</v>
      </c>
      <c r="D333" s="213"/>
      <c r="E333" s="166" t="s">
        <v>1063</v>
      </c>
      <c r="F333" s="166" t="s">
        <v>15179</v>
      </c>
      <c r="G333" s="166" t="s">
        <v>12764</v>
      </c>
      <c r="H333" s="167">
        <v>0</v>
      </c>
      <c r="I333" s="168" t="s">
        <v>14554</v>
      </c>
      <c r="J333" s="168" t="s">
        <v>12398</v>
      </c>
      <c r="K333" s="207"/>
      <c r="L333" s="207"/>
      <c r="M333" s="207"/>
      <c r="N333" s="207"/>
      <c r="O333" s="207"/>
      <c r="P333" s="169"/>
      <c r="Q333" s="208"/>
      <c r="R333" s="166" t="str">
        <f ca="1">IF(ISERROR($V333),"",OFFSET('Smelter Look-up'!$C$4,$V333-4,0)&amp;"")</f>
        <v>PT Rajehan Ariq</v>
      </c>
      <c r="S333" s="165" t="str">
        <f t="shared" ca="1" si="47"/>
        <v>ID</v>
      </c>
      <c r="T333" s="165" t="str">
        <f ca="1">IF(B333="","",IF(ISERROR(MATCH($J333,SorP!$B$1:$B$6261,0)),"",INDIRECT("'SorP'!$A$"&amp;MATCH($S333&amp;$J333,SorP!C:C,0))))</f>
        <v>ID-BB</v>
      </c>
      <c r="U333" s="185"/>
      <c r="V333" s="209">
        <f>IF(C333="",NA(),IF(OR(C333="Smelter not listed",C333="Smelter not yet identified"),MATCH($B333&amp;$D333,'Smelter Look-up'!$J:$J,0),MATCH($B333&amp;$C333,'Smelter Look-up'!$J:$J,0)))</f>
        <v>529</v>
      </c>
      <c r="X333" s="210">
        <f t="shared" si="48"/>
        <v>0</v>
      </c>
      <c r="AB333" s="211" t="str">
        <f t="shared" si="49"/>
        <v>TinPT Rajehan Ariq</v>
      </c>
    </row>
    <row r="334" spans="1:28" s="210" customFormat="1" ht="25.5">
      <c r="A334" s="165" t="s">
        <v>15253</v>
      </c>
      <c r="B334" s="166" t="s">
        <v>1088</v>
      </c>
      <c r="C334" s="170" t="s">
        <v>15252</v>
      </c>
      <c r="D334" s="213"/>
      <c r="E334" s="166" t="s">
        <v>1063</v>
      </c>
      <c r="F334" s="166" t="s">
        <v>15253</v>
      </c>
      <c r="G334" s="166" t="s">
        <v>12764</v>
      </c>
      <c r="H334" s="167">
        <v>0</v>
      </c>
      <c r="I334" s="168" t="s">
        <v>14554</v>
      </c>
      <c r="J334" s="168" t="s">
        <v>12398</v>
      </c>
      <c r="K334" s="207"/>
      <c r="L334" s="207"/>
      <c r="M334" s="207"/>
      <c r="N334" s="207"/>
      <c r="O334" s="207"/>
      <c r="P334" s="169"/>
      <c r="Q334" s="208"/>
      <c r="R334" s="166" t="str">
        <f ca="1">IF(ISERROR($V334),"",OFFSET('Smelter Look-up'!$C$4,$V334-4,0)&amp;"")</f>
        <v>PT Prima Timah Utama</v>
      </c>
      <c r="S334" s="165" t="str">
        <f t="shared" ca="1" si="47"/>
        <v>ID</v>
      </c>
      <c r="T334" s="165" t="str">
        <f ca="1">IF(B334="","",IF(ISERROR(MATCH($J334,SorP!$B$1:$B$6261,0)),"",INDIRECT("'SorP'!$A$"&amp;MATCH($S334&amp;$J334,SorP!C:C,0))))</f>
        <v>ID-BB</v>
      </c>
      <c r="U334" s="185"/>
      <c r="V334" s="209">
        <f>IF(C334="",NA(),IF(OR(C334="Smelter not listed",C334="Smelter not yet identified"),MATCH($B334&amp;$D334,'Smelter Look-up'!$J:$J,0),MATCH($B334&amp;$C334,'Smelter Look-up'!$J:$J,0)))</f>
        <v>527</v>
      </c>
      <c r="X334" s="210">
        <f t="shared" si="48"/>
        <v>0</v>
      </c>
      <c r="AB334" s="211" t="str">
        <f t="shared" si="49"/>
        <v>TinPT Prima Timah Utama</v>
      </c>
    </row>
    <row r="335" spans="1:28" s="210" customFormat="1" ht="25.5">
      <c r="A335" s="165" t="s">
        <v>710</v>
      </c>
      <c r="B335" s="166" t="s">
        <v>1087</v>
      </c>
      <c r="C335" s="170" t="s">
        <v>2224</v>
      </c>
      <c r="D335" s="213"/>
      <c r="E335" s="166" t="s">
        <v>1053</v>
      </c>
      <c r="F335" s="166" t="s">
        <v>710</v>
      </c>
      <c r="G335" s="166" t="s">
        <v>12764</v>
      </c>
      <c r="H335" s="167"/>
      <c r="I335" s="168" t="s">
        <v>1611</v>
      </c>
      <c r="J335" s="168" t="s">
        <v>3031</v>
      </c>
      <c r="K335" s="207"/>
      <c r="L335" s="207"/>
      <c r="M335" s="207"/>
      <c r="N335" s="207"/>
      <c r="O335" s="207"/>
      <c r="P335" s="169"/>
      <c r="Q335" s="208"/>
      <c r="R335" s="166" t="str">
        <f ca="1">IF(ISERROR($V335),"",OFFSET('Smelter Look-up'!$C$4,$V335-4,0)&amp;"")</f>
        <v>Umicore S.A. Business Unit Precious Metals Refining</v>
      </c>
      <c r="S335" s="165" t="str">
        <f t="shared" ca="1" si="47"/>
        <v>BE</v>
      </c>
      <c r="T335" s="165" t="str">
        <f ca="1">IF(B335="","",IF(ISERROR(MATCH($J335,SorP!$B$1:$B$6261,0)),"",INDIRECT("'SorP'!$A$"&amp;MATCH($S335&amp;$J335,SorP!C:C,0))))</f>
        <v>BE-VAN</v>
      </c>
      <c r="U335" s="185"/>
      <c r="V335" s="209">
        <f>IF(C335="",NA(),IF(OR(C335="Smelter not listed",C335="Smelter not yet identified"),MATCH($B335&amp;$D335,'Smelter Look-up'!$J:$J,0),MATCH($B335&amp;$C335,'Smelter Look-up'!$J:$J,0)))</f>
        <v>319</v>
      </c>
      <c r="X335" s="210">
        <f t="shared" si="48"/>
        <v>0</v>
      </c>
      <c r="AB335" s="211" t="str">
        <f t="shared" si="49"/>
        <v>GoldUmicore S.A. Business Unit Precious Metals Refining</v>
      </c>
    </row>
    <row r="336" spans="1:28" s="210" customFormat="1" ht="25.5">
      <c r="A336" s="165" t="s">
        <v>14873</v>
      </c>
      <c r="B336" s="166" t="s">
        <v>1088</v>
      </c>
      <c r="C336" s="170" t="s">
        <v>14872</v>
      </c>
      <c r="D336" s="213"/>
      <c r="E336" s="166" t="s">
        <v>1063</v>
      </c>
      <c r="F336" s="166" t="s">
        <v>14873</v>
      </c>
      <c r="G336" s="166" t="s">
        <v>12764</v>
      </c>
      <c r="H336" s="167"/>
      <c r="I336" s="168" t="s">
        <v>1686</v>
      </c>
      <c r="J336" s="168" t="s">
        <v>12398</v>
      </c>
      <c r="K336" s="207"/>
      <c r="L336" s="207"/>
      <c r="M336" s="207"/>
      <c r="N336" s="207"/>
      <c r="O336" s="207"/>
      <c r="P336" s="169"/>
      <c r="Q336" s="208"/>
      <c r="R336" s="166" t="str">
        <f ca="1">IF(ISERROR($V336),"",OFFSET('Smelter Look-up'!$C$4,$V336-4,0)&amp;"")</f>
        <v>PT Putera Sarana Shakti (PT PSS)</v>
      </c>
      <c r="S336" s="165" t="str">
        <f t="shared" ca="1" si="47"/>
        <v>ID</v>
      </c>
      <c r="T336" s="165" t="str">
        <f ca="1">IF(B336="","",IF(ISERROR(MATCH($J336,SorP!$B$1:$B$6261,0)),"",INDIRECT("'SorP'!$A$"&amp;MATCH($S336&amp;$J336,SorP!C:C,0))))</f>
        <v>ID-BB</v>
      </c>
      <c r="U336" s="185"/>
      <c r="V336" s="209">
        <f>IF(C336="",NA(),IF(OR(C336="Smelter not listed",C336="Smelter not yet identified"),MATCH($B336&amp;$D336,'Smelter Look-up'!$J:$J,0),MATCH($B336&amp;$C336,'Smelter Look-up'!$J:$J,0)))</f>
        <v>528</v>
      </c>
      <c r="X336" s="210">
        <f t="shared" si="48"/>
        <v>0</v>
      </c>
      <c r="AB336" s="211" t="str">
        <f t="shared" si="49"/>
        <v>TinPT Putera Sarana Shakti (PT PSS)</v>
      </c>
    </row>
    <row r="337" spans="1:28" s="210" customFormat="1" ht="20.25">
      <c r="A337" s="165" t="s">
        <v>744</v>
      </c>
      <c r="B337" s="166" t="s">
        <v>1088</v>
      </c>
      <c r="C337" s="170" t="s">
        <v>992</v>
      </c>
      <c r="D337" s="213"/>
      <c r="E337" s="166" t="s">
        <v>840</v>
      </c>
      <c r="F337" s="166" t="s">
        <v>744</v>
      </c>
      <c r="G337" s="166" t="s">
        <v>12764</v>
      </c>
      <c r="H337" s="167"/>
      <c r="I337" s="168" t="s">
        <v>1702</v>
      </c>
      <c r="J337" s="168" t="s">
        <v>8699</v>
      </c>
      <c r="K337" s="207"/>
      <c r="L337" s="207"/>
      <c r="M337" s="207"/>
      <c r="N337" s="207"/>
      <c r="O337" s="207"/>
      <c r="P337" s="169"/>
      <c r="Q337" s="208"/>
      <c r="R337" s="166" t="str">
        <f ca="1">IF(ISERROR($V337),"",OFFSET('Smelter Look-up'!$C$4,$V337-4,0)&amp;"")</f>
        <v>Minsur</v>
      </c>
      <c r="S337" s="165" t="str">
        <f t="shared" ca="1" si="47"/>
        <v>PE</v>
      </c>
      <c r="T337" s="165" t="str">
        <f ca="1">IF(B337="","",IF(ISERROR(MATCH($J337,SorP!$B$1:$B$6261,0)),"",INDIRECT("'SorP'!$A$"&amp;MATCH($S337&amp;$J337,SorP!C:C,0))))</f>
        <v>PE-ICA</v>
      </c>
      <c r="U337" s="185"/>
      <c r="V337" s="209">
        <f>IF(C337="",NA(),IF(OR(C337="Smelter not listed",C337="Smelter not yet identified"),MATCH($B337&amp;$D337,'Smelter Look-up'!$J:$J,0),MATCH($B337&amp;$C337,'Smelter Look-up'!$J:$J,0)))</f>
        <v>503</v>
      </c>
      <c r="X337" s="210">
        <f t="shared" si="48"/>
        <v>0</v>
      </c>
      <c r="AB337" s="211" t="str">
        <f t="shared" si="49"/>
        <v>TinMinsur</v>
      </c>
    </row>
    <row r="338" spans="1:28" s="210" customFormat="1" ht="38.25">
      <c r="A338" s="165" t="s">
        <v>748</v>
      </c>
      <c r="B338" s="166" t="s">
        <v>1088</v>
      </c>
      <c r="C338" s="170" t="s">
        <v>13290</v>
      </c>
      <c r="D338" s="213"/>
      <c r="E338" s="166" t="s">
        <v>2321</v>
      </c>
      <c r="F338" s="166" t="s">
        <v>748</v>
      </c>
      <c r="G338" s="166" t="s">
        <v>12764</v>
      </c>
      <c r="H338" s="167"/>
      <c r="I338" s="168" t="s">
        <v>1688</v>
      </c>
      <c r="J338" s="168" t="s">
        <v>1688</v>
      </c>
      <c r="K338" s="207"/>
      <c r="L338" s="207"/>
      <c r="M338" s="207"/>
      <c r="N338" s="207"/>
      <c r="O338" s="207"/>
      <c r="P338" s="169"/>
      <c r="Q338" s="208"/>
      <c r="R338" s="166" t="str">
        <f ca="1">IF(ISERROR($V338),"",OFFSET('Smelter Look-up'!$C$4,$V338-4,0)&amp;"")</f>
        <v>Operaciones Metalurgicas S.A.</v>
      </c>
      <c r="S338" s="165" t="str">
        <f t="shared" ca="1" si="47"/>
        <v>Unknown</v>
      </c>
      <c r="T338" s="165" t="e">
        <f ca="1">IF(B338="","",IF(ISERROR(MATCH($J338,SorP!$B$1:$B$6261,0)),"",INDIRECT("'SorP'!$A$"&amp;MATCH($S338&amp;$J338,SorP!C:C,0))))</f>
        <v>#N/A</v>
      </c>
      <c r="U338" s="185"/>
      <c r="V338" s="209">
        <f>IF(C338="",NA(),IF(OR(C338="Smelter not listed",C338="Smelter not yet identified"),MATCH($B338&amp;$D338,'Smelter Look-up'!$J:$J,0),MATCH($B338&amp;$C338,'Smelter Look-up'!$J:$J,0)))</f>
        <v>514</v>
      </c>
      <c r="X338" s="210">
        <f t="shared" si="48"/>
        <v>0</v>
      </c>
      <c r="AB338" s="211" t="str">
        <f t="shared" si="49"/>
        <v>TinOperaciones Metalurgicas S.A.</v>
      </c>
    </row>
    <row r="339" spans="1:28" s="210" customFormat="1" ht="20.25">
      <c r="A339" s="165" t="s">
        <v>738</v>
      </c>
      <c r="B339" s="166" t="s">
        <v>1088</v>
      </c>
      <c r="C339" s="170" t="s">
        <v>778</v>
      </c>
      <c r="D339" s="213"/>
      <c r="E339" s="166" t="s">
        <v>842</v>
      </c>
      <c r="F339" s="166" t="s">
        <v>738</v>
      </c>
      <c r="G339" s="166" t="s">
        <v>12764</v>
      </c>
      <c r="H339" s="167"/>
      <c r="I339" s="168" t="s">
        <v>1690</v>
      </c>
      <c r="J339" s="168" t="s">
        <v>9079</v>
      </c>
      <c r="K339" s="207"/>
      <c r="L339" s="207"/>
      <c r="M339" s="207"/>
      <c r="N339" s="207"/>
      <c r="O339" s="207"/>
      <c r="P339" s="169"/>
      <c r="Q339" s="208"/>
      <c r="R339" s="166" t="str">
        <f ca="1">IF(ISERROR($V339),"",OFFSET('Smelter Look-up'!$C$4,$V339-4,0)&amp;"")</f>
        <v>Fenix Metals</v>
      </c>
      <c r="S339" s="165" t="str">
        <f t="shared" ca="1" si="47"/>
        <v>PL</v>
      </c>
      <c r="T339" s="165" t="str">
        <f ca="1">IF(B339="","",IF(ISERROR(MATCH($J339,SorP!$B$1:$B$6261,0)),"",INDIRECT("'SorP'!$A$"&amp;MATCH($S339&amp;$J339,SorP!C:C,0))))</f>
        <v>PL-18</v>
      </c>
      <c r="U339" s="185"/>
      <c r="V339" s="209">
        <f>IF(C339="",NA(),IF(OR(C339="Smelter not listed",C339="Smelter not yet identified"),MATCH($B339&amp;$D339,'Smelter Look-up'!$J:$J,0),MATCH($B339&amp;$C339,'Smelter Look-up'!$J:$J,0)))</f>
        <v>462</v>
      </c>
      <c r="X339" s="210">
        <f t="shared" si="48"/>
        <v>0</v>
      </c>
      <c r="AB339" s="211" t="str">
        <f t="shared" si="49"/>
        <v>TinFenix Metals</v>
      </c>
    </row>
    <row r="340" spans="1:28" s="210" customFormat="1" ht="25.5">
      <c r="A340" s="165" t="s">
        <v>15253</v>
      </c>
      <c r="B340" s="166" t="s">
        <v>1088</v>
      </c>
      <c r="C340" s="170" t="s">
        <v>15252</v>
      </c>
      <c r="D340" s="213"/>
      <c r="E340" s="166" t="s">
        <v>1063</v>
      </c>
      <c r="F340" s="166" t="s">
        <v>15253</v>
      </c>
      <c r="G340" s="166" t="s">
        <v>12764</v>
      </c>
      <c r="H340" s="167"/>
      <c r="I340" s="168" t="s">
        <v>14554</v>
      </c>
      <c r="J340" s="168" t="s">
        <v>12398</v>
      </c>
      <c r="K340" s="207"/>
      <c r="L340" s="207"/>
      <c r="M340" s="207"/>
      <c r="N340" s="207"/>
      <c r="O340" s="207"/>
      <c r="P340" s="169"/>
      <c r="Q340" s="208"/>
      <c r="R340" s="166" t="str">
        <f ca="1">IF(ISERROR($V340),"",OFFSET('Smelter Look-up'!$C$4,$V340-4,0)&amp;"")</f>
        <v>PT Prima Timah Utama</v>
      </c>
      <c r="S340" s="165" t="str">
        <f t="shared" ca="1" si="47"/>
        <v>ID</v>
      </c>
      <c r="T340" s="165" t="str">
        <f ca="1">IF(B340="","",IF(ISERROR(MATCH($J340,SorP!$B$1:$B$6261,0)),"",INDIRECT("'SorP'!$A$"&amp;MATCH($S340&amp;$J340,SorP!C:C,0))))</f>
        <v>ID-BB</v>
      </c>
      <c r="U340" s="185"/>
      <c r="V340" s="209">
        <f>IF(C340="",NA(),IF(OR(C340="Smelter not listed",C340="Smelter not yet identified"),MATCH($B340&amp;$D340,'Smelter Look-up'!$J:$J,0),MATCH($B340&amp;$C340,'Smelter Look-up'!$J:$J,0)))</f>
        <v>527</v>
      </c>
      <c r="X340" s="210">
        <f t="shared" si="48"/>
        <v>0</v>
      </c>
      <c r="AB340" s="211" t="str">
        <f t="shared" si="49"/>
        <v>TinPT Prima Timah Utama</v>
      </c>
    </row>
    <row r="341" spans="1:28" s="210" customFormat="1" ht="20.25">
      <c r="A341" s="165" t="s">
        <v>756</v>
      </c>
      <c r="B341" s="166" t="s">
        <v>1088</v>
      </c>
      <c r="C341" s="170" t="s">
        <v>14867</v>
      </c>
      <c r="D341" s="213"/>
      <c r="E341" s="166" t="s">
        <v>1058</v>
      </c>
      <c r="F341" s="166" t="s">
        <v>756</v>
      </c>
      <c r="G341" s="166" t="s">
        <v>12764</v>
      </c>
      <c r="H341" s="167"/>
      <c r="I341" s="168" t="s">
        <v>2336</v>
      </c>
      <c r="J341" s="168" t="s">
        <v>13126</v>
      </c>
      <c r="K341" s="207"/>
      <c r="L341" s="207"/>
      <c r="M341" s="207"/>
      <c r="N341" s="207"/>
      <c r="O341" s="207"/>
      <c r="P341" s="169"/>
      <c r="Q341" s="208"/>
      <c r="R341" s="166" t="str">
        <f ca="1">IF(ISERROR($V341),"",OFFSET('Smelter Look-up'!$C$4,$V341-4,0)&amp;"")</f>
        <v>Tin Smelting Branch of Yunnan Tin Co., Ltd.</v>
      </c>
      <c r="S341" s="165" t="str">
        <f t="shared" ca="1" si="47"/>
        <v>CN</v>
      </c>
      <c r="T341" s="165" t="str">
        <f ca="1">IF(B341="","",IF(ISERROR(MATCH($J341,SorP!$B$1:$B$6261,0)),"",INDIRECT("'SorP'!$A$"&amp;MATCH($S341&amp;$J341,SorP!C:C,0))))</f>
        <v>CN-YN</v>
      </c>
      <c r="U341" s="185"/>
      <c r="V341" s="209">
        <f>IF(C341="",NA(),IF(OR(C341="Smelter not listed",C341="Smelter not yet identified"),MATCH($B341&amp;$D341,'Smelter Look-up'!$J:$J,0),MATCH($B341&amp;$C341,'Smelter Look-up'!$J:$J,0)))</f>
        <v>546</v>
      </c>
      <c r="X341" s="210">
        <f t="shared" si="48"/>
        <v>0</v>
      </c>
      <c r="AB341" s="211" t="str">
        <f t="shared" si="49"/>
        <v>TinTin Smelting Branch of Yunnan Tin Co., Ltd.</v>
      </c>
    </row>
    <row r="342" spans="1:28" s="210" customFormat="1" ht="20.25">
      <c r="A342" s="165" t="s">
        <v>754</v>
      </c>
      <c r="B342" s="166" t="s">
        <v>1088</v>
      </c>
      <c r="C342" s="170" t="s">
        <v>2422</v>
      </c>
      <c r="D342" s="213"/>
      <c r="E342" s="166" t="s">
        <v>1054</v>
      </c>
      <c r="F342" s="166" t="s">
        <v>754</v>
      </c>
      <c r="G342" s="166" t="s">
        <v>12764</v>
      </c>
      <c r="H342" s="167"/>
      <c r="I342" s="168" t="s">
        <v>1685</v>
      </c>
      <c r="J342" s="168" t="s">
        <v>1689</v>
      </c>
      <c r="K342" s="207"/>
      <c r="L342" s="207"/>
      <c r="M342" s="207"/>
      <c r="N342" s="207"/>
      <c r="O342" s="207"/>
      <c r="P342" s="169"/>
      <c r="Q342" s="208"/>
      <c r="R342" s="166" t="str">
        <f ca="1">IF(ISERROR($V342),"",OFFSET('Smelter Look-up'!$C$4,$V342-4,0)&amp;"")</f>
        <v>White Solder Metalurgia e Mineracao Ltda.</v>
      </c>
      <c r="S342" s="165" t="str">
        <f t="shared" ca="1" si="47"/>
        <v>BR</v>
      </c>
      <c r="T342" s="165" t="str">
        <f ca="1">IF(B342="","",IF(ISERROR(MATCH($J342,SorP!$B$1:$B$6261,0)),"",INDIRECT("'SorP'!$A$"&amp;MATCH($S342&amp;$J342,SorP!C:C,0))))</f>
        <v>BR-RO</v>
      </c>
      <c r="U342" s="185"/>
      <c r="V342" s="209">
        <f>IF(C342="",NA(),IF(OR(C342="Smelter not listed",C342="Smelter not yet identified"),MATCH($B342&amp;$D342,'Smelter Look-up'!$J:$J,0),MATCH($B342&amp;$C342,'Smelter Look-up'!$J:$J,0)))</f>
        <v>551</v>
      </c>
      <c r="X342" s="210">
        <f t="shared" si="48"/>
        <v>0</v>
      </c>
      <c r="AB342" s="211" t="str">
        <f t="shared" si="49"/>
        <v>TinWhite Solder Metalurgia e Mineracao Ltda.</v>
      </c>
    </row>
    <row r="343" spans="1:28" s="210" customFormat="1" ht="20.25">
      <c r="A343" s="165" t="s">
        <v>679</v>
      </c>
      <c r="B343" s="166" t="s">
        <v>1087</v>
      </c>
      <c r="C343" s="170" t="s">
        <v>2201</v>
      </c>
      <c r="D343" s="213"/>
      <c r="E343" s="166" t="s">
        <v>1056</v>
      </c>
      <c r="F343" s="166" t="s">
        <v>679</v>
      </c>
      <c r="G343" s="166" t="s">
        <v>12764</v>
      </c>
      <c r="H343" s="167"/>
      <c r="I343" s="168" t="s">
        <v>1563</v>
      </c>
      <c r="J343" s="168" t="s">
        <v>1564</v>
      </c>
      <c r="K343" s="207"/>
      <c r="L343" s="207"/>
      <c r="M343" s="207"/>
      <c r="N343" s="207"/>
      <c r="O343" s="207"/>
      <c r="P343" s="169"/>
      <c r="Q343" s="208"/>
      <c r="R343" s="166" t="str">
        <f ca="1">IF(ISERROR($V343),"",OFFSET('Smelter Look-up'!$C$4,$V343-4,0)&amp;"")</f>
        <v>Metalor Technologies S.A.</v>
      </c>
      <c r="S343" s="165" t="str">
        <f t="shared" ca="1" si="47"/>
        <v>CH</v>
      </c>
      <c r="T343" s="165" t="str">
        <f ca="1">IF(B343="","",IF(ISERROR(MATCH($J343,SorP!$B$1:$B$6261,0)),"",INDIRECT("'SorP'!$A$"&amp;MATCH($S343&amp;$J343,SorP!C:C,0))))</f>
        <v>CH-NE</v>
      </c>
      <c r="U343" s="185"/>
      <c r="V343" s="209">
        <f>IF(C343="",NA(),IF(OR(C343="Smelter not listed",C343="Smelter not yet identified"),MATCH($B343&amp;$D343,'Smelter Look-up'!$J:$J,0),MATCH($B343&amp;$C343,'Smelter Look-up'!$J:$J,0)))</f>
        <v>196</v>
      </c>
      <c r="X343" s="210">
        <f t="shared" si="48"/>
        <v>0</v>
      </c>
      <c r="AB343" s="211" t="str">
        <f t="shared" si="49"/>
        <v>GoldMetalor Technologies S.A.</v>
      </c>
    </row>
    <row r="344" spans="1:28" s="210" customFormat="1" ht="20.25">
      <c r="A344" s="165" t="s">
        <v>677</v>
      </c>
      <c r="B344" s="166" t="s">
        <v>1087</v>
      </c>
      <c r="C344" s="170" t="s">
        <v>2058</v>
      </c>
      <c r="D344" s="213"/>
      <c r="E344" s="166" t="s">
        <v>1058</v>
      </c>
      <c r="F344" s="166" t="s">
        <v>677</v>
      </c>
      <c r="G344" s="166" t="s">
        <v>12764</v>
      </c>
      <c r="H344" s="167"/>
      <c r="I344" s="168" t="s">
        <v>15914</v>
      </c>
      <c r="J344" s="168" t="s">
        <v>15158</v>
      </c>
      <c r="K344" s="207"/>
      <c r="L344" s="207"/>
      <c r="M344" s="207"/>
      <c r="N344" s="207"/>
      <c r="O344" s="207"/>
      <c r="P344" s="169"/>
      <c r="Q344" s="208"/>
      <c r="R344" s="166" t="str">
        <f ca="1">IF(ISERROR($V344),"",OFFSET('Smelter Look-up'!$C$4,$V344-4,0)&amp;"")</f>
        <v>Metalor Technologies (Hong Kong) Ltd.</v>
      </c>
      <c r="S344" s="165" t="str">
        <f t="shared" ca="1" si="47"/>
        <v>CN</v>
      </c>
      <c r="T344" s="165" t="str">
        <f ca="1">IF(B344="","",IF(ISERROR(MATCH($J344,SorP!$B$1:$B$6261,0)),"",INDIRECT("'SorP'!$A$"&amp;MATCH($S344&amp;$J344,SorP!C:C,0))))</f>
        <v/>
      </c>
      <c r="U344" s="185"/>
      <c r="V344" s="209">
        <f>IF(C344="",NA(),IF(OR(C344="Smelter not listed",C344="Smelter not yet identified"),MATCH($B344&amp;$D344,'Smelter Look-up'!$J:$J,0),MATCH($B344&amp;$C344,'Smelter Look-up'!$J:$J,0)))</f>
        <v>193</v>
      </c>
      <c r="X344" s="210">
        <f t="shared" si="48"/>
        <v>0</v>
      </c>
      <c r="AB344" s="211" t="str">
        <f t="shared" si="49"/>
        <v>GoldMetalor Technologies (Hong Kong) Ltd.</v>
      </c>
    </row>
    <row r="345" spans="1:28" s="210" customFormat="1" ht="20.25">
      <c r="A345" s="165" t="s">
        <v>678</v>
      </c>
      <c r="B345" s="166" t="s">
        <v>1087</v>
      </c>
      <c r="C345" s="170" t="s">
        <v>2059</v>
      </c>
      <c r="D345" s="213"/>
      <c r="E345" s="166" t="s">
        <v>846</v>
      </c>
      <c r="F345" s="166" t="s">
        <v>678</v>
      </c>
      <c r="G345" s="166" t="s">
        <v>12764</v>
      </c>
      <c r="H345" s="167"/>
      <c r="I345" s="168" t="s">
        <v>12274</v>
      </c>
      <c r="J345" s="168" t="s">
        <v>9870</v>
      </c>
      <c r="K345" s="207"/>
      <c r="L345" s="207"/>
      <c r="M345" s="207"/>
      <c r="N345" s="207"/>
      <c r="O345" s="207"/>
      <c r="P345" s="169"/>
      <c r="Q345" s="208"/>
      <c r="R345" s="166" t="str">
        <f ca="1">IF(ISERROR($V345),"",OFFSET('Smelter Look-up'!$C$4,$V345-4,0)&amp;"")</f>
        <v>Metalor Technologies (Singapore) Pte., Ltd.</v>
      </c>
      <c r="S345" s="165" t="str">
        <f t="shared" ca="1" si="47"/>
        <v>SG</v>
      </c>
      <c r="T345" s="165" t="str">
        <f ca="1">IF(B345="","",IF(ISERROR(MATCH($J345,SorP!$B$1:$B$6261,0)),"",INDIRECT("'SorP'!$A$"&amp;MATCH($S345&amp;$J345,SorP!C:C,0))))</f>
        <v>SG-05</v>
      </c>
      <c r="U345" s="185"/>
      <c r="V345" s="209">
        <f>IF(C345="",NA(),IF(OR(C345="Smelter not listed",C345="Smelter not yet identified"),MATCH($B345&amp;$D345,'Smelter Look-up'!$J:$J,0),MATCH($B345&amp;$C345,'Smelter Look-up'!$J:$J,0)))</f>
        <v>194</v>
      </c>
      <c r="X345" s="210">
        <f t="shared" si="48"/>
        <v>0</v>
      </c>
      <c r="AB345" s="211" t="str">
        <f t="shared" si="49"/>
        <v>GoldMetalor Technologies (Singapore) Pte., Ltd.</v>
      </c>
    </row>
    <row r="346" spans="1:28" s="210" customFormat="1" ht="20.25">
      <c r="A346" s="165" t="s">
        <v>1562</v>
      </c>
      <c r="B346" s="166" t="s">
        <v>1087</v>
      </c>
      <c r="C346" s="170" t="s">
        <v>1561</v>
      </c>
      <c r="D346" s="213"/>
      <c r="E346" s="166" t="s">
        <v>1058</v>
      </c>
      <c r="F346" s="166" t="s">
        <v>1562</v>
      </c>
      <c r="G346" s="166" t="s">
        <v>12764</v>
      </c>
      <c r="H346" s="167"/>
      <c r="I346" s="168" t="s">
        <v>2402</v>
      </c>
      <c r="J346" s="168" t="s">
        <v>13130</v>
      </c>
      <c r="K346" s="207"/>
      <c r="L346" s="207"/>
      <c r="M346" s="207"/>
      <c r="N346" s="207"/>
      <c r="O346" s="207"/>
      <c r="P346" s="169"/>
      <c r="Q346" s="208"/>
      <c r="R346" s="166" t="str">
        <f ca="1">IF(ISERROR($V346),"",OFFSET('Smelter Look-up'!$C$4,$V346-4,0)&amp;"")</f>
        <v>Metalor Technologies (Suzhou) Ltd.</v>
      </c>
      <c r="S346" s="165" t="str">
        <f t="shared" ca="1" si="47"/>
        <v>CN</v>
      </c>
      <c r="T346" s="165" t="str">
        <f ca="1">IF(B346="","",IF(ISERROR(MATCH($J346,SorP!$B$1:$B$6261,0)),"",INDIRECT("'SorP'!$A$"&amp;MATCH($S346&amp;$J346,SorP!C:C,0))))</f>
        <v>CN-JS</v>
      </c>
      <c r="U346" s="185"/>
      <c r="V346" s="209">
        <f>IF(C346="",NA(),IF(OR(C346="Smelter not listed",C346="Smelter not yet identified"),MATCH($B346&amp;$D346,'Smelter Look-up'!$J:$J,0),MATCH($B346&amp;$C346,'Smelter Look-up'!$J:$J,0)))</f>
        <v>195</v>
      </c>
      <c r="X346" s="210">
        <f t="shared" si="48"/>
        <v>0</v>
      </c>
      <c r="AB346" s="211" t="str">
        <f t="shared" si="49"/>
        <v>GoldMetalor Technologies (Suzhou) Ltd.</v>
      </c>
    </row>
    <row r="347" spans="1:28" s="210" customFormat="1" ht="25.5">
      <c r="A347" s="165" t="s">
        <v>680</v>
      </c>
      <c r="B347" s="166" t="s">
        <v>1087</v>
      </c>
      <c r="C347" s="170" t="s">
        <v>1183</v>
      </c>
      <c r="D347" s="213"/>
      <c r="E347" s="166" t="s">
        <v>2323</v>
      </c>
      <c r="F347" s="166" t="s">
        <v>680</v>
      </c>
      <c r="G347" s="166" t="s">
        <v>12764</v>
      </c>
      <c r="H347" s="167"/>
      <c r="I347" s="168" t="s">
        <v>1565</v>
      </c>
      <c r="J347" s="168" t="s">
        <v>1566</v>
      </c>
      <c r="K347" s="207"/>
      <c r="L347" s="207"/>
      <c r="M347" s="207"/>
      <c r="N347" s="207"/>
      <c r="O347" s="207"/>
      <c r="P347" s="169"/>
      <c r="Q347" s="208"/>
      <c r="R347" s="166" t="str">
        <f ca="1">IF(ISERROR($V347),"",OFFSET('Smelter Look-up'!$C$4,$V347-4,0)&amp;"")</f>
        <v>Metalor USA Refining Corporation</v>
      </c>
      <c r="S347" s="165" t="str">
        <f t="shared" ca="1" si="47"/>
        <v>US</v>
      </c>
      <c r="T347" s="165" t="str">
        <f ca="1">IF(B347="","",IF(ISERROR(MATCH($J347,SorP!$B$1:$B$6261,0)),"",INDIRECT("'SorP'!$A$"&amp;MATCH($S347&amp;$J347,SorP!C:C,0))))</f>
        <v>US-MA</v>
      </c>
      <c r="U347" s="185"/>
      <c r="V347" s="209">
        <f>IF(C347="",NA(),IF(OR(C347="Smelter not listed",C347="Smelter not yet identified"),MATCH($B347&amp;$D347,'Smelter Look-up'!$J:$J,0),MATCH($B347&amp;$C347,'Smelter Look-up'!$J:$J,0)))</f>
        <v>197</v>
      </c>
      <c r="X347" s="210">
        <f t="shared" si="48"/>
        <v>0</v>
      </c>
      <c r="AB347" s="211" t="str">
        <f t="shared" si="49"/>
        <v>GoldMetalor USA Refining Corporation</v>
      </c>
    </row>
    <row r="348" spans="1:28" s="210" customFormat="1" ht="25.5">
      <c r="A348" s="165" t="s">
        <v>749</v>
      </c>
      <c r="B348" s="166" t="s">
        <v>1088</v>
      </c>
      <c r="C348" s="170" t="s">
        <v>607</v>
      </c>
      <c r="D348" s="213"/>
      <c r="E348" s="166" t="s">
        <v>1063</v>
      </c>
      <c r="F348" s="166" t="s">
        <v>749</v>
      </c>
      <c r="G348" s="166" t="s">
        <v>12764</v>
      </c>
      <c r="H348" s="167"/>
      <c r="I348" s="168" t="s">
        <v>1686</v>
      </c>
      <c r="J348" s="168" t="s">
        <v>12398</v>
      </c>
      <c r="K348" s="207"/>
      <c r="L348" s="207"/>
      <c r="M348" s="207"/>
      <c r="N348" s="207"/>
      <c r="O348" s="207"/>
      <c r="P348" s="169"/>
      <c r="Q348" s="208"/>
      <c r="R348" s="166" t="str">
        <f ca="1">IF(ISERROR($V348),"",OFFSET('Smelter Look-up'!$C$4,$V348-4,0)&amp;"")</f>
        <v>PT Mitra Stania Prima</v>
      </c>
      <c r="S348" s="165" t="str">
        <f t="shared" ca="1" si="47"/>
        <v>ID</v>
      </c>
      <c r="T348" s="165" t="str">
        <f ca="1">IF(B348="","",IF(ISERROR(MATCH($J348,SorP!$B$1:$B$6261,0)),"",INDIRECT("'SorP'!$A$"&amp;MATCH($S348&amp;$J348,SorP!C:C,0))))</f>
        <v>ID-BB</v>
      </c>
      <c r="U348" s="185"/>
      <c r="V348" s="209">
        <f>IF(C348="",NA(),IF(OR(C348="Smelter not listed",C348="Smelter not yet identified"),MATCH($B348&amp;$D348,'Smelter Look-up'!$J:$J,0),MATCH($B348&amp;$C348,'Smelter Look-up'!$J:$J,0)))</f>
        <v>524</v>
      </c>
      <c r="X348" s="210">
        <f t="shared" si="48"/>
        <v>0</v>
      </c>
      <c r="AB348" s="211" t="str">
        <f t="shared" si="49"/>
        <v>TinPT Mitra Stania Prima</v>
      </c>
    </row>
    <row r="349" spans="1:28" s="210" customFormat="1" ht="20.25">
      <c r="A349" s="165" t="s">
        <v>1677</v>
      </c>
      <c r="B349" s="166" t="s">
        <v>1089</v>
      </c>
      <c r="C349" s="170" t="s">
        <v>11985</v>
      </c>
      <c r="D349" s="213">
        <v>0</v>
      </c>
      <c r="E349" s="166" t="s">
        <v>15958</v>
      </c>
      <c r="F349" s="166" t="s">
        <v>1677</v>
      </c>
      <c r="G349" s="166" t="s">
        <v>12764</v>
      </c>
      <c r="H349" s="167">
        <v>0</v>
      </c>
      <c r="I349" s="168" t="s">
        <v>1644</v>
      </c>
      <c r="J349" s="168" t="s">
        <v>1678</v>
      </c>
      <c r="K349" s="207"/>
      <c r="L349" s="207"/>
      <c r="M349" s="207"/>
      <c r="N349" s="207"/>
      <c r="O349" s="207"/>
      <c r="P349" s="169"/>
      <c r="Q349" s="208"/>
      <c r="R349" s="166" t="str">
        <f ca="1">IF(ISERROR($V349),"",OFFSET('Smelter Look-up'!$C$4,$V349-4,0)&amp;"")</f>
        <v>Resind Industria e Comercio Ltda.</v>
      </c>
      <c r="S349" s="165" t="str">
        <f t="shared" ca="1" si="47"/>
        <v>BR</v>
      </c>
      <c r="T349" s="165" t="str">
        <f ca="1">IF(B349="","",IF(ISERROR(MATCH($J349,SorP!$B$1:$B$6261,0)),"",INDIRECT("'SorP'!$A$"&amp;MATCH($S349&amp;$J349,SorP!C:C,0))))</f>
        <v>BR-MG</v>
      </c>
      <c r="U349" s="185"/>
      <c r="V349" s="209">
        <f>IF(C349="",NA(),IF(OR(C349="Smelter not listed",C349="Smelter not yet identified"),MATCH($B349&amp;$D349,'Smelter Look-up'!$J:$J,0),MATCH($B349&amp;$C349,'Smelter Look-up'!$J:$J,0)))</f>
        <v>394</v>
      </c>
      <c r="X349" s="210">
        <f t="shared" si="48"/>
        <v>0</v>
      </c>
      <c r="AB349" s="211" t="str">
        <f t="shared" si="49"/>
        <v>TantalumResind Industria e Comercio Ltda.</v>
      </c>
    </row>
    <row r="350" spans="1:28" s="210" customFormat="1" ht="20.25">
      <c r="A350" s="165" t="s">
        <v>724</v>
      </c>
      <c r="B350" s="166" t="s">
        <v>1089</v>
      </c>
      <c r="C350" s="170" t="s">
        <v>14866</v>
      </c>
      <c r="D350" s="213">
        <v>0</v>
      </c>
      <c r="E350" s="166" t="s">
        <v>15958</v>
      </c>
      <c r="F350" s="166" t="s">
        <v>724</v>
      </c>
      <c r="G350" s="166" t="s">
        <v>12764</v>
      </c>
      <c r="H350" s="167">
        <v>0</v>
      </c>
      <c r="I350" s="168" t="s">
        <v>1644</v>
      </c>
      <c r="J350" s="168" t="s">
        <v>1503</v>
      </c>
      <c r="K350" s="207"/>
      <c r="L350" s="207"/>
      <c r="M350" s="207"/>
      <c r="N350" s="207"/>
      <c r="O350" s="207"/>
      <c r="P350" s="169"/>
      <c r="Q350" s="208"/>
      <c r="R350" s="166" t="str">
        <f ca="1">IF(ISERROR($V350),"",OFFSET('Smelter Look-up'!$C$4,$V350-4,0)&amp;"")</f>
        <v>AMG Brasil</v>
      </c>
      <c r="S350" s="165" t="str">
        <f t="shared" ca="1" si="47"/>
        <v>BR</v>
      </c>
      <c r="T350" s="165" t="str">
        <f ca="1">IF(B350="","",IF(ISERROR(MATCH($J350,SorP!$B$1:$B$6261,0)),"",INDIRECT("'SorP'!$A$"&amp;MATCH($S350&amp;$J350,SorP!C:C,0))))</f>
        <v>BR-MG</v>
      </c>
      <c r="U350" s="185"/>
      <c r="V350" s="209">
        <f>IF(C350="",NA(),IF(OR(C350="Smelter not listed",C350="Smelter not yet identified"),MATCH($B350&amp;$D350,'Smelter Look-up'!$J:$J,0),MATCH($B350&amp;$C350,'Smelter Look-up'!$J:$J,0)))</f>
        <v>352</v>
      </c>
      <c r="X350" s="210">
        <f t="shared" si="48"/>
        <v>0</v>
      </c>
      <c r="AB350" s="211" t="str">
        <f t="shared" si="49"/>
        <v>TantalumAMG Brasil</v>
      </c>
    </row>
    <row r="351" spans="1:28" s="210" customFormat="1" ht="20.25">
      <c r="A351" s="165" t="s">
        <v>726</v>
      </c>
      <c r="B351" s="166" t="s">
        <v>1089</v>
      </c>
      <c r="C351" s="170" t="s">
        <v>11981</v>
      </c>
      <c r="D351" s="213">
        <v>0</v>
      </c>
      <c r="E351" s="166" t="s">
        <v>15958</v>
      </c>
      <c r="F351" s="166" t="s">
        <v>726</v>
      </c>
      <c r="G351" s="166" t="s">
        <v>12764</v>
      </c>
      <c r="H351" s="167">
        <v>0</v>
      </c>
      <c r="I351" s="168" t="s">
        <v>1647</v>
      </c>
      <c r="J351" s="168" t="s">
        <v>1648</v>
      </c>
      <c r="K351" s="207"/>
      <c r="L351" s="207"/>
      <c r="M351" s="207"/>
      <c r="N351" s="207"/>
      <c r="O351" s="207"/>
      <c r="P351" s="169"/>
      <c r="Q351" s="208"/>
      <c r="R351" s="166" t="str">
        <f ca="1">IF(ISERROR($V351),"",OFFSET('Smelter Look-up'!$C$4,$V351-4,0)&amp;"")</f>
        <v>Mineracao Taboca S.A.</v>
      </c>
      <c r="S351" s="165" t="str">
        <f t="shared" ca="1" si="47"/>
        <v>BR</v>
      </c>
      <c r="T351" s="165" t="str">
        <f ca="1">IF(B351="","",IF(ISERROR(MATCH($J351,SorP!$B$1:$B$6261,0)),"",INDIRECT("'SorP'!$A$"&amp;MATCH($S351&amp;$J351,SorP!C:C,0))))</f>
        <v>BR-AM</v>
      </c>
      <c r="U351" s="185"/>
      <c r="V351" s="209">
        <f>IF(C351="",NA(),IF(OR(C351="Smelter not listed",C351="Smelter not yet identified"),MATCH($B351&amp;$D351,'Smelter Look-up'!$J:$J,0),MATCH($B351&amp;$C351,'Smelter Look-up'!$J:$J,0)))</f>
        <v>382</v>
      </c>
      <c r="X351" s="210">
        <f t="shared" si="48"/>
        <v>0</v>
      </c>
      <c r="AB351" s="211" t="str">
        <f t="shared" si="49"/>
        <v>TantalumMineracao Taboca S.A.</v>
      </c>
    </row>
    <row r="352" spans="1:28" s="210" customFormat="1" ht="20.25">
      <c r="A352" s="165" t="s">
        <v>2169</v>
      </c>
      <c r="B352" s="166" t="s">
        <v>1089</v>
      </c>
      <c r="C352" s="170" t="s">
        <v>2168</v>
      </c>
      <c r="D352" s="213">
        <v>0</v>
      </c>
      <c r="E352" s="166" t="s">
        <v>15959</v>
      </c>
      <c r="F352" s="166" t="s">
        <v>2169</v>
      </c>
      <c r="G352" s="166" t="s">
        <v>12764</v>
      </c>
      <c r="H352" s="167">
        <v>0</v>
      </c>
      <c r="I352" s="168" t="s">
        <v>1662</v>
      </c>
      <c r="J352" s="168" t="s">
        <v>13117</v>
      </c>
      <c r="K352" s="207"/>
      <c r="L352" s="207"/>
      <c r="M352" s="207"/>
      <c r="N352" s="207"/>
      <c r="O352" s="207"/>
      <c r="P352" s="169"/>
      <c r="Q352" s="208"/>
      <c r="R352" s="166" t="str">
        <f ca="1">IF(ISERROR($V352),"",OFFSET('Smelter Look-up'!$C$4,$V352-4,0)&amp;"")</f>
        <v>Jiangxi Tuohong New Raw Material</v>
      </c>
      <c r="S352" s="165" t="str">
        <f t="shared" ca="1" si="47"/>
        <v>CN</v>
      </c>
      <c r="T352" s="165" t="str">
        <f ca="1">IF(B352="","",IF(ISERROR(MATCH($J352,SorP!$B$1:$B$6261,0)),"",INDIRECT("'SorP'!$A$"&amp;MATCH($S352&amp;$J352,SorP!C:C,0))))</f>
        <v>CN-JX</v>
      </c>
      <c r="U352" s="185"/>
      <c r="V352" s="209">
        <f>IF(C352="",NA(),IF(OR(C352="Smelter not listed",C352="Smelter not yet identified"),MATCH($B352&amp;$D352,'Smelter Look-up'!$J:$J,0),MATCH($B352&amp;$C352,'Smelter Look-up'!$J:$J,0)))</f>
        <v>371</v>
      </c>
      <c r="X352" s="210">
        <f t="shared" si="48"/>
        <v>0</v>
      </c>
      <c r="AB352" s="211" t="str">
        <f t="shared" si="49"/>
        <v>TantalumJiangxi Tuohong New Raw Material</v>
      </c>
    </row>
    <row r="353" spans="1:28" s="210" customFormat="1" ht="20.25">
      <c r="A353" s="165" t="s">
        <v>14893</v>
      </c>
      <c r="B353" s="166" t="s">
        <v>1087</v>
      </c>
      <c r="C353" s="170" t="s">
        <v>14892</v>
      </c>
      <c r="D353" s="213">
        <v>0</v>
      </c>
      <c r="E353" s="166" t="s">
        <v>15960</v>
      </c>
      <c r="F353" s="166" t="s">
        <v>14893</v>
      </c>
      <c r="G353" s="166" t="s">
        <v>12764</v>
      </c>
      <c r="H353" s="167">
        <v>0</v>
      </c>
      <c r="I353" s="168" t="s">
        <v>1633</v>
      </c>
      <c r="J353" s="168" t="s">
        <v>2461</v>
      </c>
      <c r="K353" s="207"/>
      <c r="L353" s="207"/>
      <c r="M353" s="207"/>
      <c r="N353" s="207"/>
      <c r="O353" s="207"/>
      <c r="P353" s="169"/>
      <c r="Q353" s="208"/>
      <c r="R353" s="166" t="str">
        <f ca="1">IF(ISERROR($V353),"",OFFSET('Smelter Look-up'!$C$4,$V353-4,0)&amp;"")</f>
        <v>SAM Precious Metals FZ-LLC</v>
      </c>
      <c r="S353" s="165" t="str">
        <f t="shared" ca="1" si="47"/>
        <v>AE</v>
      </c>
      <c r="T353" s="165" t="str">
        <f ca="1">IF(B353="","",IF(ISERROR(MATCH($J353,SorP!$B$1:$B$6261,0)),"",INDIRECT("'SorP'!$A$"&amp;MATCH($S353&amp;$J353,SorP!C:C,0))))</f>
        <v>AE-DU</v>
      </c>
      <c r="U353" s="185"/>
      <c r="V353" s="209">
        <f>IF(C353="",NA(),IF(OR(C353="Smelter not listed",C353="Smelter not yet identified"),MATCH($B353&amp;$D353,'Smelter Look-up'!$J:$J,0),MATCH($B353&amp;$C353,'Smelter Look-up'!$J:$J,0)))</f>
        <v>252</v>
      </c>
      <c r="X353" s="210">
        <f t="shared" si="48"/>
        <v>0</v>
      </c>
      <c r="AB353" s="211" t="str">
        <f t="shared" si="49"/>
        <v>GoldSam Precious Metals</v>
      </c>
    </row>
    <row r="354" spans="1:28" s="210" customFormat="1" ht="25.5">
      <c r="A354" s="165" t="s">
        <v>15173</v>
      </c>
      <c r="B354" s="166" t="s">
        <v>1089</v>
      </c>
      <c r="C354" s="170" t="s">
        <v>15172</v>
      </c>
      <c r="D354" s="213">
        <v>0</v>
      </c>
      <c r="E354" s="166" t="s">
        <v>15959</v>
      </c>
      <c r="F354" s="166" t="s">
        <v>15173</v>
      </c>
      <c r="G354" s="166" t="s">
        <v>12764</v>
      </c>
      <c r="H354" s="167">
        <v>0</v>
      </c>
      <c r="I354" s="168" t="s">
        <v>1642</v>
      </c>
      <c r="J354" s="168" t="s">
        <v>13122</v>
      </c>
      <c r="K354" s="207"/>
      <c r="L354" s="207"/>
      <c r="M354" s="207"/>
      <c r="N354" s="207"/>
      <c r="O354" s="207"/>
      <c r="P354" s="169"/>
      <c r="Q354" s="208"/>
      <c r="R354" s="166" t="str">
        <f ca="1">IF(ISERROR($V354),"",OFFSET('Smelter Look-up'!$C$4,$V354-4,0)&amp;"")</f>
        <v>Guangdong Rising Rare Metals-EO Materials Ltd.</v>
      </c>
      <c r="S354" s="165" t="str">
        <f t="shared" ca="1" si="47"/>
        <v>CN</v>
      </c>
      <c r="T354" s="165" t="str">
        <f ca="1">IF(B354="","",IF(ISERROR(MATCH($J354,SorP!$B$1:$B$6261,0)),"",INDIRECT("'SorP'!$A$"&amp;MATCH($S354&amp;$J354,SorP!C:C,0))))</f>
        <v>CN-GD</v>
      </c>
      <c r="U354" s="185"/>
      <c r="V354" s="209">
        <f>IF(C354="",NA(),IF(OR(C354="Smelter not listed",C354="Smelter not yet identified"),MATCH($B354&amp;$D354,'Smelter Look-up'!$J:$J,0),MATCH($B354&amp;$C354,'Smelter Look-up'!$J:$J,0)))</f>
        <v>360</v>
      </c>
      <c r="X354" s="210">
        <f t="shared" si="48"/>
        <v>0</v>
      </c>
      <c r="AB354" s="211" t="str">
        <f t="shared" si="49"/>
        <v>TantalumGuangdong Rising Rare Metals-EO Materials Ltd.</v>
      </c>
    </row>
    <row r="355" spans="1:28" s="210" customFormat="1" ht="20.25">
      <c r="A355" s="165" t="s">
        <v>723</v>
      </c>
      <c r="B355" s="166" t="s">
        <v>1089</v>
      </c>
      <c r="C355" s="170" t="s">
        <v>44</v>
      </c>
      <c r="D355" s="213">
        <v>0</v>
      </c>
      <c r="E355" s="166" t="s">
        <v>15959</v>
      </c>
      <c r="F355" s="166" t="s">
        <v>723</v>
      </c>
      <c r="G355" s="166" t="s">
        <v>12764</v>
      </c>
      <c r="H355" s="167">
        <v>0</v>
      </c>
      <c r="I355" s="168" t="s">
        <v>1643</v>
      </c>
      <c r="J355" s="168" t="s">
        <v>13117</v>
      </c>
      <c r="K355" s="207"/>
      <c r="L355" s="207"/>
      <c r="M355" s="207"/>
      <c r="N355" s="207"/>
      <c r="O355" s="207"/>
      <c r="P355" s="169"/>
      <c r="Q355" s="208"/>
      <c r="R355" s="166" t="str">
        <f ca="1">IF(ISERROR($V355),"",OFFSET('Smelter Look-up'!$C$4,$V355-4,0)&amp;"")</f>
        <v>Jiujiang Tanbre Co., Ltd.</v>
      </c>
      <c r="S355" s="165" t="str">
        <f t="shared" ca="1" si="47"/>
        <v>CN</v>
      </c>
      <c r="T355" s="165" t="str">
        <f ca="1">IF(B355="","",IF(ISERROR(MATCH($J355,SorP!$B$1:$B$6261,0)),"",INDIRECT("'SorP'!$A$"&amp;MATCH($S355&amp;$J355,SorP!C:C,0))))</f>
        <v>CN-JX</v>
      </c>
      <c r="U355" s="185"/>
      <c r="V355" s="209">
        <f>IF(C355="",NA(),IF(OR(C355="Smelter not listed",C355="Smelter not yet identified"),MATCH($B355&amp;$D355,'Smelter Look-up'!$J:$J,0),MATCH($B355&amp;$C355,'Smelter Look-up'!$J:$J,0)))</f>
        <v>374</v>
      </c>
      <c r="X355" s="210">
        <f t="shared" si="48"/>
        <v>0</v>
      </c>
      <c r="AB355" s="211" t="str">
        <f t="shared" si="49"/>
        <v>TantalumJiujiang Tanbre Co., Ltd.</v>
      </c>
    </row>
    <row r="356" spans="1:28" s="210" customFormat="1" ht="20.25">
      <c r="A356" s="165" t="s">
        <v>722</v>
      </c>
      <c r="B356" s="166" t="s">
        <v>1089</v>
      </c>
      <c r="C356" s="170" t="s">
        <v>2</v>
      </c>
      <c r="D356" s="213">
        <v>0</v>
      </c>
      <c r="E356" s="166" t="s">
        <v>15959</v>
      </c>
      <c r="F356" s="166" t="s">
        <v>722</v>
      </c>
      <c r="G356" s="166" t="s">
        <v>12764</v>
      </c>
      <c r="H356" s="167">
        <v>0</v>
      </c>
      <c r="I356" s="168" t="s">
        <v>1643</v>
      </c>
      <c r="J356" s="168" t="s">
        <v>13117</v>
      </c>
      <c r="K356" s="207"/>
      <c r="L356" s="207"/>
      <c r="M356" s="207"/>
      <c r="N356" s="207"/>
      <c r="O356" s="207"/>
      <c r="P356" s="169"/>
      <c r="Q356" s="208"/>
      <c r="R356" s="166" t="str">
        <f ca="1">IF(ISERROR($V356),"",OFFSET('Smelter Look-up'!$C$4,$V356-4,0)&amp;"")</f>
        <v>JiuJiang JinXin Nonferrous Metals Co., Ltd.</v>
      </c>
      <c r="S356" s="165" t="str">
        <f t="shared" ca="1" si="47"/>
        <v>CN</v>
      </c>
      <c r="T356" s="165" t="str">
        <f ca="1">IF(B356="","",IF(ISERROR(MATCH($J356,SorP!$B$1:$B$6261,0)),"",INDIRECT("'SorP'!$A$"&amp;MATCH($S356&amp;$J356,SorP!C:C,0))))</f>
        <v>CN-JX</v>
      </c>
      <c r="U356" s="185"/>
      <c r="V356" s="209">
        <f>IF(C356="",NA(),IF(OR(C356="Smelter not listed",C356="Smelter not yet identified"),MATCH($B356&amp;$D356,'Smelter Look-up'!$J:$J,0),MATCH($B356&amp;$C356,'Smelter Look-up'!$J:$J,0)))</f>
        <v>372</v>
      </c>
      <c r="X356" s="210">
        <f t="shared" si="48"/>
        <v>0</v>
      </c>
      <c r="AB356" s="211" t="str">
        <f t="shared" si="49"/>
        <v>TantalumJiuJiang JinXin Nonferrous Metals Co., Ltd.</v>
      </c>
    </row>
    <row r="357" spans="1:28" s="210" customFormat="1" ht="20.25">
      <c r="A357" s="165" t="s">
        <v>1351</v>
      </c>
      <c r="B357" s="166" t="s">
        <v>1089</v>
      </c>
      <c r="C357" s="170" t="s">
        <v>2078</v>
      </c>
      <c r="D357" s="213">
        <v>0</v>
      </c>
      <c r="E357" s="166" t="s">
        <v>15959</v>
      </c>
      <c r="F357" s="166" t="s">
        <v>1351</v>
      </c>
      <c r="G357" s="166" t="s">
        <v>12764</v>
      </c>
      <c r="H357" s="167">
        <v>0</v>
      </c>
      <c r="I357" s="168" t="s">
        <v>1665</v>
      </c>
      <c r="J357" s="168" t="s">
        <v>13117</v>
      </c>
      <c r="K357" s="207"/>
      <c r="L357" s="207"/>
      <c r="M357" s="207"/>
      <c r="N357" s="207"/>
      <c r="O357" s="207"/>
      <c r="P357" s="169"/>
      <c r="Q357" s="208"/>
      <c r="R357" s="166" t="str">
        <f ca="1">IF(ISERROR($V357),"",OFFSET('Smelter Look-up'!$C$4,$V357-4,0)&amp;"")</f>
        <v>Jiangxi Dinghai Tantalum &amp; Niobium Co., Ltd.</v>
      </c>
      <c r="S357" s="165" t="str">
        <f t="shared" ca="1" si="47"/>
        <v>CN</v>
      </c>
      <c r="T357" s="165" t="str">
        <f ca="1">IF(B357="","",IF(ISERROR(MATCH($J357,SorP!$B$1:$B$6261,0)),"",INDIRECT("'SorP'!$A$"&amp;MATCH($S357&amp;$J357,SorP!C:C,0))))</f>
        <v>CN-JX</v>
      </c>
      <c r="U357" s="185"/>
      <c r="V357" s="209">
        <f>IF(C357="",NA(),IF(OR(C357="Smelter not listed",C357="Smelter not yet identified"),MATCH($B357&amp;$D357,'Smelter Look-up'!$J:$J,0),MATCH($B357&amp;$C357,'Smelter Look-up'!$J:$J,0)))</f>
        <v>368</v>
      </c>
      <c r="X357" s="210">
        <f t="shared" si="48"/>
        <v>0</v>
      </c>
      <c r="AB357" s="211" t="str">
        <f t="shared" si="49"/>
        <v>TantalumJiangxi Dinghai Tantalum &amp; Niobium Co., Ltd.</v>
      </c>
    </row>
    <row r="358" spans="1:28" s="210" customFormat="1" ht="20.25">
      <c r="A358" s="165" t="s">
        <v>729</v>
      </c>
      <c r="B358" s="166" t="s">
        <v>1089</v>
      </c>
      <c r="C358" s="170" t="s">
        <v>988</v>
      </c>
      <c r="D358" s="213">
        <v>0</v>
      </c>
      <c r="E358" s="166" t="s">
        <v>15959</v>
      </c>
      <c r="F358" s="166" t="s">
        <v>729</v>
      </c>
      <c r="G358" s="166" t="s">
        <v>12764</v>
      </c>
      <c r="H358" s="167">
        <v>0</v>
      </c>
      <c r="I358" s="168" t="s">
        <v>1653</v>
      </c>
      <c r="J358" s="168" t="s">
        <v>13103</v>
      </c>
      <c r="K358" s="207"/>
      <c r="L358" s="207"/>
      <c r="M358" s="207"/>
      <c r="N358" s="207"/>
      <c r="O358" s="207"/>
      <c r="P358" s="169"/>
      <c r="Q358" s="208"/>
      <c r="R358" s="166" t="str">
        <f ca="1">IF(ISERROR($V358),"",OFFSET('Smelter Look-up'!$C$4,$V358-4,0)&amp;"")</f>
        <v>Ningxia Orient Tantalum Industry Co., Ltd.</v>
      </c>
      <c r="S358" s="165" t="str">
        <f t="shared" ref="S358:S388" ca="1" si="50">IF(B358="","",IF(ISERROR(MATCH($E358,CL,0)),"Unknown",INDIRECT("'C'!$A$"&amp;MATCH($E358,CL,0)+1)))</f>
        <v>CN</v>
      </c>
      <c r="T358" s="165" t="str">
        <f ca="1">IF(B358="","",IF(ISERROR(MATCH($J358,SorP!$B$1:$B$6261,0)),"",INDIRECT("'SorP'!$A$"&amp;MATCH($S358&amp;$J358,SorP!C:C,0))))</f>
        <v/>
      </c>
      <c r="U358" s="185"/>
      <c r="V358" s="209">
        <f>IF(C358="",NA(),IF(OR(C358="Smelter not listed",C358="Smelter not yet identified"),MATCH($B358&amp;$D358,'Smelter Look-up'!$J:$J,0),MATCH($B358&amp;$C358,'Smelter Look-up'!$J:$J,0)))</f>
        <v>390</v>
      </c>
      <c r="X358" s="210">
        <f t="shared" ref="X358:X388" si="51">IF(AND(C358="Smelter not listed",OR(LEN(D358)=0,LEN(E358)=0)),1,0)</f>
        <v>0</v>
      </c>
      <c r="AB358" s="211" t="str">
        <f t="shared" ref="AB358:AB388" si="52">B358&amp;C358</f>
        <v>TantalumNingxia Orient Tantalum Industry Co., Ltd.</v>
      </c>
    </row>
    <row r="359" spans="1:28" s="210" customFormat="1" ht="20.25">
      <c r="A359" s="165" t="s">
        <v>719</v>
      </c>
      <c r="B359" s="166" t="s">
        <v>1089</v>
      </c>
      <c r="C359" s="170" t="s">
        <v>43</v>
      </c>
      <c r="D359" s="213">
        <v>0</v>
      </c>
      <c r="E359" s="166" t="s">
        <v>15959</v>
      </c>
      <c r="F359" s="166" t="s">
        <v>719</v>
      </c>
      <c r="G359" s="166" t="s">
        <v>12764</v>
      </c>
      <c r="H359" s="167">
        <v>0</v>
      </c>
      <c r="I359" s="168" t="s">
        <v>1640</v>
      </c>
      <c r="J359" s="168" t="s">
        <v>13122</v>
      </c>
      <c r="K359" s="207"/>
      <c r="L359" s="207"/>
      <c r="M359" s="207"/>
      <c r="N359" s="207"/>
      <c r="O359" s="207"/>
      <c r="P359" s="169"/>
      <c r="Q359" s="208"/>
      <c r="R359" s="166" t="str">
        <f ca="1">IF(ISERROR($V359),"",OFFSET('Smelter Look-up'!$C$4,$V359-4,0)&amp;"")</f>
        <v>F&amp;X Electro-Materials Ltd.</v>
      </c>
      <c r="S359" s="165" t="str">
        <f t="shared" ca="1" si="50"/>
        <v>CN</v>
      </c>
      <c r="T359" s="165" t="str">
        <f ca="1">IF(B359="","",IF(ISERROR(MATCH($J359,SorP!$B$1:$B$6261,0)),"",INDIRECT("'SorP'!$A$"&amp;MATCH($S359&amp;$J359,SorP!C:C,0))))</f>
        <v>CN-GD</v>
      </c>
      <c r="U359" s="185"/>
      <c r="V359" s="209">
        <f>IF(C359="",NA(),IF(OR(C359="Smelter not listed",C359="Smelter not yet identified"),MATCH($B359&amp;$D359,'Smelter Look-up'!$J:$J,0),MATCH($B359&amp;$C359,'Smelter Look-up'!$J:$J,0)))</f>
        <v>356</v>
      </c>
      <c r="X359" s="210">
        <f t="shared" si="51"/>
        <v>0</v>
      </c>
      <c r="AB359" s="211" t="str">
        <f t="shared" si="52"/>
        <v>TantalumF&amp;X Electro-Materials Ltd.</v>
      </c>
    </row>
    <row r="360" spans="1:28" s="210" customFormat="1" ht="20.25">
      <c r="A360" s="165" t="s">
        <v>730</v>
      </c>
      <c r="B360" s="166" t="s">
        <v>1089</v>
      </c>
      <c r="C360" s="170" t="s">
        <v>12783</v>
      </c>
      <c r="D360" s="213">
        <v>0</v>
      </c>
      <c r="E360" s="166" t="s">
        <v>15959</v>
      </c>
      <c r="F360" s="166" t="s">
        <v>730</v>
      </c>
      <c r="G360" s="166" t="s">
        <v>12764</v>
      </c>
      <c r="H360" s="167">
        <v>0</v>
      </c>
      <c r="I360" s="168" t="s">
        <v>1655</v>
      </c>
      <c r="J360" s="168" t="s">
        <v>13121</v>
      </c>
      <c r="K360" s="207"/>
      <c r="L360" s="207"/>
      <c r="M360" s="207"/>
      <c r="N360" s="207"/>
      <c r="O360" s="207"/>
      <c r="P360" s="169"/>
      <c r="Q360" s="208"/>
      <c r="R360" s="166" t="str">
        <f ca="1">IF(ISERROR($V360),"",OFFSET('Smelter Look-up'!$C$4,$V360-4,0)&amp;"")</f>
        <v>Yanling Jincheng Tantalum &amp; Niobium Co., Ltd.</v>
      </c>
      <c r="S360" s="165" t="str">
        <f t="shared" ca="1" si="50"/>
        <v>CN</v>
      </c>
      <c r="T360" s="165" t="str">
        <f ca="1">IF(B360="","",IF(ISERROR(MATCH($J360,SorP!$B$1:$B$6261,0)),"",INDIRECT("'SorP'!$A$"&amp;MATCH($S360&amp;$J360,SorP!C:C,0))))</f>
        <v>CN-HN</v>
      </c>
      <c r="U360" s="185"/>
      <c r="V360" s="209">
        <f>IF(C360="",NA(),IF(OR(C360="Smelter not listed",C360="Smelter not yet identified"),MATCH($B360&amp;$D360,'Smelter Look-up'!$J:$J,0),MATCH($B360&amp;$C360,'Smelter Look-up'!$J:$J,0)))</f>
        <v>412</v>
      </c>
      <c r="X360" s="210">
        <f t="shared" si="51"/>
        <v>0</v>
      </c>
      <c r="AB360" s="211" t="str">
        <f t="shared" si="52"/>
        <v>TantalumYanling Jincheng Tantalum &amp; Niobium Co., Ltd.</v>
      </c>
    </row>
    <row r="361" spans="1:28" s="210" customFormat="1" ht="20.25">
      <c r="A361" s="165" t="s">
        <v>721</v>
      </c>
      <c r="B361" s="166" t="s">
        <v>1089</v>
      </c>
      <c r="C361" s="170" t="s">
        <v>14518</v>
      </c>
      <c r="D361" s="213">
        <v>0</v>
      </c>
      <c r="E361" s="166" t="s">
        <v>15959</v>
      </c>
      <c r="F361" s="166" t="s">
        <v>721</v>
      </c>
      <c r="G361" s="166" t="s">
        <v>12764</v>
      </c>
      <c r="H361" s="167">
        <v>0</v>
      </c>
      <c r="I361" s="168" t="s">
        <v>1642</v>
      </c>
      <c r="J361" s="168" t="s">
        <v>13122</v>
      </c>
      <c r="K361" s="207"/>
      <c r="L361" s="207"/>
      <c r="M361" s="207"/>
      <c r="N361" s="207"/>
      <c r="O361" s="207"/>
      <c r="P361" s="169"/>
      <c r="Q361" s="208"/>
      <c r="R361" s="166" t="str">
        <f ca="1">IF(ISERROR($V361),"",OFFSET('Smelter Look-up'!$C$4,$V361-4,0)&amp;"")</f>
        <v>XIMEI RESOURCES (GUANGDONG) LIMITED</v>
      </c>
      <c r="S361" s="165" t="str">
        <f t="shared" ca="1" si="50"/>
        <v>CN</v>
      </c>
      <c r="T361" s="165" t="str">
        <f ca="1">IF(B361="","",IF(ISERROR(MATCH($J361,SorP!$B$1:$B$6261,0)),"",INDIRECT("'SorP'!$A$"&amp;MATCH($S361&amp;$J361,SorP!C:C,0))))</f>
        <v>CN-GD</v>
      </c>
      <c r="U361" s="185"/>
      <c r="V361" s="209">
        <f>IF(C361="",NA(),IF(OR(C361="Smelter not listed",C361="Smelter not yet identified"),MATCH($B361&amp;$D361,'Smelter Look-up'!$J:$J,0),MATCH($B361&amp;$C361,'Smelter Look-up'!$J:$J,0)))</f>
        <v>410</v>
      </c>
      <c r="X361" s="210">
        <f t="shared" si="51"/>
        <v>0</v>
      </c>
      <c r="AB361" s="211" t="str">
        <f t="shared" si="52"/>
        <v>TantalumXIMEI RESOURCES (GUANGDONG) LIMITED</v>
      </c>
    </row>
    <row r="362" spans="1:28" s="210" customFormat="1" ht="20.25">
      <c r="A362" s="165" t="s">
        <v>1350</v>
      </c>
      <c r="B362" s="166" t="s">
        <v>1089</v>
      </c>
      <c r="C362" s="170" t="s">
        <v>2075</v>
      </c>
      <c r="D362" s="213">
        <v>0</v>
      </c>
      <c r="E362" s="166" t="s">
        <v>15959</v>
      </c>
      <c r="F362" s="166" t="s">
        <v>1350</v>
      </c>
      <c r="G362" s="166" t="s">
        <v>12764</v>
      </c>
      <c r="H362" s="167">
        <v>0</v>
      </c>
      <c r="I362" s="168" t="s">
        <v>1655</v>
      </c>
      <c r="J362" s="168" t="s">
        <v>13121</v>
      </c>
      <c r="K362" s="207"/>
      <c r="L362" s="207"/>
      <c r="M362" s="207"/>
      <c r="N362" s="207"/>
      <c r="O362" s="207"/>
      <c r="P362" s="169"/>
      <c r="Q362" s="208"/>
      <c r="R362" s="166" t="str">
        <f ca="1">IF(ISERROR($V362),"",OFFSET('Smelter Look-up'!$C$4,$V362-4,0)&amp;"")</f>
        <v>FIR Metals &amp; Resource Ltd.</v>
      </c>
      <c r="S362" s="165" t="str">
        <f t="shared" ca="1" si="50"/>
        <v>CN</v>
      </c>
      <c r="T362" s="165" t="str">
        <f ca="1">IF(B362="","",IF(ISERROR(MATCH($J362,SorP!$B$1:$B$6261,0)),"",INDIRECT("'SorP'!$A$"&amp;MATCH($S362&amp;$J362,SorP!C:C,0))))</f>
        <v>CN-HN</v>
      </c>
      <c r="U362" s="185"/>
      <c r="V362" s="209">
        <f>IF(C362="",NA(),IF(OR(C362="Smelter not listed",C362="Smelter not yet identified"),MATCH($B362&amp;$D362,'Smelter Look-up'!$J:$J,0),MATCH($B362&amp;$C362,'Smelter Look-up'!$J:$J,0)))</f>
        <v>357</v>
      </c>
      <c r="X362" s="210">
        <f t="shared" si="51"/>
        <v>0</v>
      </c>
      <c r="AB362" s="211" t="str">
        <f t="shared" si="52"/>
        <v>TantalumFIR Metals &amp; Resource Ltd.</v>
      </c>
    </row>
    <row r="363" spans="1:28" s="210" customFormat="1" ht="20.25">
      <c r="A363" s="165" t="s">
        <v>1352</v>
      </c>
      <c r="B363" s="166" t="s">
        <v>1089</v>
      </c>
      <c r="C363" s="170" t="s">
        <v>2076</v>
      </c>
      <c r="D363" s="213">
        <v>0</v>
      </c>
      <c r="E363" s="166" t="s">
        <v>15959</v>
      </c>
      <c r="F363" s="166" t="s">
        <v>1352</v>
      </c>
      <c r="G363" s="166" t="s">
        <v>12764</v>
      </c>
      <c r="H363" s="167">
        <v>0</v>
      </c>
      <c r="I363" s="168" t="s">
        <v>1643</v>
      </c>
      <c r="J363" s="168" t="s">
        <v>13117</v>
      </c>
      <c r="K363" s="207"/>
      <c r="L363" s="207"/>
      <c r="M363" s="207"/>
      <c r="N363" s="207"/>
      <c r="O363" s="207"/>
      <c r="P363" s="169"/>
      <c r="Q363" s="208"/>
      <c r="R363" s="166" t="str">
        <f ca="1">IF(ISERROR($V363),"",OFFSET('Smelter Look-up'!$C$4,$V363-4,0)&amp;"")</f>
        <v>Jiujiang Zhongao Tantalum &amp; Niobium Co., Ltd.</v>
      </c>
      <c r="S363" s="165" t="str">
        <f t="shared" ca="1" si="50"/>
        <v>CN</v>
      </c>
      <c r="T363" s="165" t="str">
        <f ca="1">IF(B363="","",IF(ISERROR(MATCH($J363,SorP!$B$1:$B$6261,0)),"",INDIRECT("'SorP'!$A$"&amp;MATCH($S363&amp;$J363,SorP!C:C,0))))</f>
        <v>CN-JX</v>
      </c>
      <c r="U363" s="185"/>
      <c r="V363" s="209">
        <f>IF(C363="",NA(),IF(OR(C363="Smelter not listed",C363="Smelter not yet identified"),MATCH($B363&amp;$D363,'Smelter Look-up'!$J:$J,0),MATCH($B363&amp;$C363,'Smelter Look-up'!$J:$J,0)))</f>
        <v>375</v>
      </c>
      <c r="X363" s="210">
        <f t="shared" si="51"/>
        <v>0</v>
      </c>
      <c r="AB363" s="211" t="str">
        <f t="shared" si="52"/>
        <v>TantalumJiujiang Zhongao Tantalum &amp; Niobium Co., Ltd.</v>
      </c>
    </row>
    <row r="364" spans="1:28" s="210" customFormat="1" ht="25.5">
      <c r="A364" s="165" t="s">
        <v>381</v>
      </c>
      <c r="B364" s="166" t="s">
        <v>1089</v>
      </c>
      <c r="C364" s="170" t="s">
        <v>1</v>
      </c>
      <c r="D364" s="213">
        <v>0</v>
      </c>
      <c r="E364" s="166" t="s">
        <v>15959</v>
      </c>
      <c r="F364" s="166" t="s">
        <v>381</v>
      </c>
      <c r="G364" s="166" t="s">
        <v>12764</v>
      </c>
      <c r="H364" s="167">
        <v>0</v>
      </c>
      <c r="I364" s="168" t="s">
        <v>1663</v>
      </c>
      <c r="J364" s="168" t="s">
        <v>13121</v>
      </c>
      <c r="K364" s="207"/>
      <c r="L364" s="207"/>
      <c r="M364" s="207"/>
      <c r="N364" s="207"/>
      <c r="O364" s="207"/>
      <c r="P364" s="169"/>
      <c r="Q364" s="208"/>
      <c r="R364" s="166" t="str">
        <f ca="1">IF(ISERROR($V364),"",OFFSET('Smelter Look-up'!$C$4,$V364-4,0)&amp;"")</f>
        <v>Hengyang King Xing Lifeng New Materials Co., Ltd.</v>
      </c>
      <c r="S364" s="165" t="str">
        <f t="shared" ca="1" si="50"/>
        <v>CN</v>
      </c>
      <c r="T364" s="165" t="str">
        <f ca="1">IF(B364="","",IF(ISERROR(MATCH($J364,SorP!$B$1:$B$6261,0)),"",INDIRECT("'SorP'!$A$"&amp;MATCH($S364&amp;$J364,SorP!C:C,0))))</f>
        <v>CN-HN</v>
      </c>
      <c r="U364" s="185"/>
      <c r="V364" s="209">
        <f>IF(C364="",NA(),IF(OR(C364="Smelter not listed",C364="Smelter not yet identified"),MATCH($B364&amp;$D364,'Smelter Look-up'!$J:$J,0),MATCH($B364&amp;$C364,'Smelter Look-up'!$J:$J,0)))</f>
        <v>367</v>
      </c>
      <c r="X364" s="210">
        <f t="shared" si="51"/>
        <v>0</v>
      </c>
      <c r="AB364" s="211" t="str">
        <f t="shared" si="52"/>
        <v>TantalumHengyang King Xing Lifeng New Materials Co., Ltd.</v>
      </c>
    </row>
    <row r="365" spans="1:28" s="210" customFormat="1" ht="20.25">
      <c r="A365" s="165" t="s">
        <v>14541</v>
      </c>
      <c r="B365" s="166" t="s">
        <v>1090</v>
      </c>
      <c r="C365" s="170" t="s">
        <v>14912</v>
      </c>
      <c r="D365" s="213">
        <v>0</v>
      </c>
      <c r="E365" s="166" t="s">
        <v>15959</v>
      </c>
      <c r="F365" s="166" t="s">
        <v>14541</v>
      </c>
      <c r="G365" s="166" t="s">
        <v>12764</v>
      </c>
      <c r="H365" s="167">
        <v>0</v>
      </c>
      <c r="I365" s="168" t="s">
        <v>13317</v>
      </c>
      <c r="J365" s="168" t="s">
        <v>13116</v>
      </c>
      <c r="K365" s="207"/>
      <c r="L365" s="207"/>
      <c r="M365" s="207"/>
      <c r="N365" s="207"/>
      <c r="O365" s="207"/>
      <c r="P365" s="169"/>
      <c r="Q365" s="208"/>
      <c r="R365" s="166" t="str">
        <f ca="1">IF(ISERROR($V365),"",OFFSET('Smelter Look-up'!$C$4,$V365-4,0)&amp;"")</f>
        <v>Fujian Xinlu Tungsten Co., Ltd.</v>
      </c>
      <c r="S365" s="165" t="str">
        <f t="shared" ca="1" si="50"/>
        <v>CN</v>
      </c>
      <c r="T365" s="165" t="str">
        <f ca="1">IF(B365="","",IF(ISERROR(MATCH($J365,SorP!$B$1:$B$6261,0)),"",INDIRECT("'SorP'!$A$"&amp;MATCH($S365&amp;$J365,SorP!C:C,0))))</f>
        <v>CN-FJ</v>
      </c>
      <c r="U365" s="185"/>
      <c r="V365" s="209">
        <f>IF(C365="",NA(),IF(OR(C365="Smelter not listed",C365="Smelter not yet identified"),MATCH($B365&amp;$D365,'Smelter Look-up'!$J:$J,0),MATCH($B365&amp;$C365,'Smelter Look-up'!$J:$J,0)))</f>
        <v>591</v>
      </c>
      <c r="X365" s="210">
        <f t="shared" si="51"/>
        <v>0</v>
      </c>
      <c r="AB365" s="211" t="str">
        <f t="shared" si="52"/>
        <v>TungstenFujian Xinlu Tungsten Co., Ltd.</v>
      </c>
    </row>
    <row r="366" spans="1:28" s="210" customFormat="1" ht="20.25">
      <c r="A366" s="165" t="s">
        <v>728</v>
      </c>
      <c r="B366" s="166" t="s">
        <v>1089</v>
      </c>
      <c r="C366" s="170" t="s">
        <v>2416</v>
      </c>
      <c r="D366" s="213">
        <v>0</v>
      </c>
      <c r="E366" s="166" t="s">
        <v>15961</v>
      </c>
      <c r="F366" s="166" t="s">
        <v>728</v>
      </c>
      <c r="G366" s="166" t="s">
        <v>12764</v>
      </c>
      <c r="H366" s="167">
        <v>0</v>
      </c>
      <c r="I366" s="168" t="s">
        <v>1651</v>
      </c>
      <c r="J366" s="168" t="s">
        <v>1652</v>
      </c>
      <c r="K366" s="207"/>
      <c r="L366" s="207"/>
      <c r="M366" s="207"/>
      <c r="N366" s="207"/>
      <c r="O366" s="207"/>
      <c r="P366" s="169"/>
      <c r="Q366" s="208"/>
      <c r="R366" s="166" t="str">
        <f ca="1">IF(ISERROR($V366),"",OFFSET('Smelter Look-up'!$C$4,$V366-4,0)&amp;"")</f>
        <v>NPM Silmet AS</v>
      </c>
      <c r="S366" s="165" t="str">
        <f t="shared" ca="1" si="50"/>
        <v>EE</v>
      </c>
      <c r="T366" s="165" t="str">
        <f ca="1">IF(B366="","",IF(ISERROR(MATCH($J366,SorP!$B$1:$B$6261,0)),"",INDIRECT("'SorP'!$A$"&amp;MATCH($S366&amp;$J366,SorP!C:C,0))))</f>
        <v>EE-45</v>
      </c>
      <c r="U366" s="185"/>
      <c r="V366" s="209">
        <f>IF(C366="",NA(),IF(OR(C366="Smelter not listed",C366="Smelter not yet identified"),MATCH($B366&amp;$D366,'Smelter Look-up'!$J:$J,0),MATCH($B366&amp;$C366,'Smelter Look-up'!$J:$J,0)))</f>
        <v>391</v>
      </c>
      <c r="X366" s="210">
        <f t="shared" si="51"/>
        <v>0</v>
      </c>
      <c r="AB366" s="211" t="str">
        <f t="shared" si="52"/>
        <v>TantalumNPM Silmet AS</v>
      </c>
    </row>
    <row r="367" spans="1:28" s="210" customFormat="1" ht="20.25">
      <c r="A367" s="165" t="s">
        <v>1369</v>
      </c>
      <c r="B367" s="166" t="s">
        <v>1089</v>
      </c>
      <c r="C367" s="170" t="s">
        <v>14522</v>
      </c>
      <c r="D367" s="213">
        <v>0</v>
      </c>
      <c r="E367" s="166" t="s">
        <v>15962</v>
      </c>
      <c r="F367" s="166" t="s">
        <v>1369</v>
      </c>
      <c r="G367" s="166" t="s">
        <v>12764</v>
      </c>
      <c r="H367" s="167">
        <v>0</v>
      </c>
      <c r="I367" s="168" t="s">
        <v>1670</v>
      </c>
      <c r="J367" s="168" t="s">
        <v>4121</v>
      </c>
      <c r="K367" s="207"/>
      <c r="L367" s="207"/>
      <c r="M367" s="207"/>
      <c r="N367" s="207"/>
      <c r="O367" s="207"/>
      <c r="P367" s="169"/>
      <c r="Q367" s="208"/>
      <c r="R367" s="166" t="str">
        <f ca="1">IF(ISERROR($V367),"",OFFSET('Smelter Look-up'!$C$4,$V367-4,0)&amp;"")</f>
        <v>TANIOBIS GmbH</v>
      </c>
      <c r="S367" s="165" t="str">
        <f t="shared" ca="1" si="50"/>
        <v>DE</v>
      </c>
      <c r="T367" s="165" t="str">
        <f ca="1">IF(B367="","",IF(ISERROR(MATCH($J367,SorP!$B$1:$B$6261,0)),"",INDIRECT("'SorP'!$A$"&amp;MATCH($S367&amp;$J367,SorP!C:C,0))))</f>
        <v>DE-NI</v>
      </c>
      <c r="U367" s="185"/>
      <c r="V367" s="209">
        <f>IF(C367="",NA(),IF(OR(C367="Smelter not listed",C367="Smelter not yet identified"),MATCH($B367&amp;$D367,'Smelter Look-up'!$J:$J,0),MATCH($B367&amp;$C367,'Smelter Look-up'!$J:$J,0)))</f>
        <v>404</v>
      </c>
      <c r="X367" s="210">
        <f t="shared" si="51"/>
        <v>0</v>
      </c>
      <c r="AB367" s="211" t="str">
        <f t="shared" si="52"/>
        <v>TantalumTANIOBIS GmbH</v>
      </c>
    </row>
    <row r="368" spans="1:28" s="210" customFormat="1" ht="20.25">
      <c r="A368" s="165" t="s">
        <v>1374</v>
      </c>
      <c r="B368" s="166" t="s">
        <v>1089</v>
      </c>
      <c r="C368" s="170" t="s">
        <v>14521</v>
      </c>
      <c r="D368" s="213">
        <v>0</v>
      </c>
      <c r="E368" s="166" t="s">
        <v>15962</v>
      </c>
      <c r="F368" s="166" t="s">
        <v>1374</v>
      </c>
      <c r="G368" s="166" t="s">
        <v>12764</v>
      </c>
      <c r="H368" s="167">
        <v>0</v>
      </c>
      <c r="I368" s="168" t="s">
        <v>1671</v>
      </c>
      <c r="J368" s="168" t="s">
        <v>1499</v>
      </c>
      <c r="K368" s="207"/>
      <c r="L368" s="207"/>
      <c r="M368" s="207"/>
      <c r="N368" s="207"/>
      <c r="O368" s="207"/>
      <c r="P368" s="169"/>
      <c r="Q368" s="208"/>
      <c r="R368" s="166" t="str">
        <f ca="1">IF(ISERROR($V368),"",OFFSET('Smelter Look-up'!$C$4,$V368-4,0)&amp;"")</f>
        <v>TANIOBIS Smelting GmbH &amp; Co. KG</v>
      </c>
      <c r="S368" s="165" t="str">
        <f t="shared" ca="1" si="50"/>
        <v>DE</v>
      </c>
      <c r="T368" s="165" t="str">
        <f ca="1">IF(B368="","",IF(ISERROR(MATCH($J368,SorP!$B$1:$B$6261,0)),"",INDIRECT("'SorP'!$A$"&amp;MATCH($S368&amp;$J368,SorP!C:C,0))))</f>
        <v>DE-BW</v>
      </c>
      <c r="U368" s="185"/>
      <c r="V368" s="209">
        <f>IF(C368="",NA(),IF(OR(C368="Smelter not listed",C368="Smelter not yet identified"),MATCH($B368&amp;$D368,'Smelter Look-up'!$J:$J,0),MATCH($B368&amp;$C368,'Smelter Look-up'!$J:$J,0)))</f>
        <v>406</v>
      </c>
      <c r="X368" s="210">
        <f t="shared" si="51"/>
        <v>0</v>
      </c>
      <c r="AB368" s="211" t="str">
        <f t="shared" si="52"/>
        <v>TantalumTANIOBIS Smelting GmbH &amp; Co. KG</v>
      </c>
    </row>
    <row r="369" spans="1:28" s="210" customFormat="1" ht="20.25">
      <c r="A369" s="165" t="s">
        <v>725</v>
      </c>
      <c r="B369" s="166" t="s">
        <v>1089</v>
      </c>
      <c r="C369" s="170" t="s">
        <v>2060</v>
      </c>
      <c r="D369" s="213">
        <v>0</v>
      </c>
      <c r="E369" s="166" t="s">
        <v>15963</v>
      </c>
      <c r="F369" s="166" t="s">
        <v>725</v>
      </c>
      <c r="G369" s="166" t="s">
        <v>12764</v>
      </c>
      <c r="H369" s="167">
        <v>0</v>
      </c>
      <c r="I369" s="168" t="s">
        <v>1645</v>
      </c>
      <c r="J369" s="168" t="s">
        <v>14845</v>
      </c>
      <c r="K369" s="207"/>
      <c r="L369" s="207"/>
      <c r="M369" s="207"/>
      <c r="N369" s="207"/>
      <c r="O369" s="207"/>
      <c r="P369" s="169"/>
      <c r="Q369" s="208"/>
      <c r="R369" s="166" t="str">
        <f ca="1">IF(ISERROR($V369),"",OFFSET('Smelter Look-up'!$C$4,$V369-4,0)&amp;"")</f>
        <v>Metallurgical Products India Pvt., Ltd.</v>
      </c>
      <c r="S369" s="165" t="str">
        <f t="shared" ca="1" si="50"/>
        <v>IN</v>
      </c>
      <c r="T369" s="165" t="str">
        <f ca="1">IF(B369="","",IF(ISERROR(MATCH($J369,SorP!$B$1:$B$6261,0)),"",INDIRECT("'SorP'!$A$"&amp;MATCH($S369&amp;$J369,SorP!C:C,0))))</f>
        <v>IN-MH</v>
      </c>
      <c r="U369" s="185"/>
      <c r="V369" s="209">
        <f>IF(C369="",NA(),IF(OR(C369="Smelter not listed",C369="Smelter not yet identified"),MATCH($B369&amp;$D369,'Smelter Look-up'!$J:$J,0),MATCH($B369&amp;$C369,'Smelter Look-up'!$J:$J,0)))</f>
        <v>381</v>
      </c>
      <c r="X369" s="210">
        <f t="shared" si="51"/>
        <v>0</v>
      </c>
      <c r="AB369" s="211" t="str">
        <f t="shared" si="52"/>
        <v>TantalumMetallurgical Products India Pvt., Ltd.</v>
      </c>
    </row>
    <row r="370" spans="1:28" s="210" customFormat="1" ht="20.25">
      <c r="A370" s="165" t="s">
        <v>1373</v>
      </c>
      <c r="B370" s="166" t="s">
        <v>1089</v>
      </c>
      <c r="C370" s="170" t="s">
        <v>14520</v>
      </c>
      <c r="D370" s="213">
        <v>0</v>
      </c>
      <c r="E370" s="166" t="s">
        <v>15964</v>
      </c>
      <c r="F370" s="166" t="s">
        <v>1373</v>
      </c>
      <c r="G370" s="166" t="s">
        <v>12764</v>
      </c>
      <c r="H370" s="167">
        <v>0</v>
      </c>
      <c r="I370" s="168" t="s">
        <v>15175</v>
      </c>
      <c r="J370" s="168" t="s">
        <v>1673</v>
      </c>
      <c r="K370" s="207"/>
      <c r="L370" s="207"/>
      <c r="M370" s="207"/>
      <c r="N370" s="207"/>
      <c r="O370" s="207"/>
      <c r="P370" s="169"/>
      <c r="Q370" s="208"/>
      <c r="R370" s="166" t="str">
        <f ca="1">IF(ISERROR($V370),"",OFFSET('Smelter Look-up'!$C$4,$V370-4,0)&amp;"")</f>
        <v>TANIOBIS Japan Co., Ltd.</v>
      </c>
      <c r="S370" s="165" t="str">
        <f t="shared" ca="1" si="50"/>
        <v>JP</v>
      </c>
      <c r="T370" s="165" t="str">
        <f ca="1">IF(B370="","",IF(ISERROR(MATCH($J370,SorP!$B$1:$B$6261,0)),"",INDIRECT("'SorP'!$A$"&amp;MATCH($S370&amp;$J370,SorP!C:C,0))))</f>
        <v>JP-08</v>
      </c>
      <c r="U370" s="185"/>
      <c r="V370" s="209">
        <f>IF(C370="",NA(),IF(OR(C370="Smelter not listed",C370="Smelter not yet identified"),MATCH($B370&amp;$D370,'Smelter Look-up'!$J:$J,0),MATCH($B370&amp;$C370,'Smelter Look-up'!$J:$J,0)))</f>
        <v>405</v>
      </c>
      <c r="X370" s="210">
        <f t="shared" si="51"/>
        <v>0</v>
      </c>
      <c r="AB370" s="211" t="str">
        <f t="shared" si="52"/>
        <v>TantalumTANIOBIS Japan Co., Ltd.</v>
      </c>
    </row>
    <row r="371" spans="1:28" s="210" customFormat="1" ht="20.25">
      <c r="A371" s="165" t="s">
        <v>1364</v>
      </c>
      <c r="B371" s="166" t="s">
        <v>1089</v>
      </c>
      <c r="C371" s="170" t="s">
        <v>1363</v>
      </c>
      <c r="D371" s="213">
        <v>0</v>
      </c>
      <c r="E371" s="166" t="s">
        <v>15964</v>
      </c>
      <c r="F371" s="166" t="s">
        <v>1364</v>
      </c>
      <c r="G371" s="166" t="s">
        <v>12764</v>
      </c>
      <c r="H371" s="167">
        <v>0</v>
      </c>
      <c r="I371" s="168" t="s">
        <v>1675</v>
      </c>
      <c r="J371" s="168" t="s">
        <v>1509</v>
      </c>
      <c r="K371" s="207"/>
      <c r="L371" s="207"/>
      <c r="M371" s="207"/>
      <c r="N371" s="207"/>
      <c r="O371" s="207"/>
      <c r="P371" s="169"/>
      <c r="Q371" s="208"/>
      <c r="R371" s="166" t="str">
        <f ca="1">IF(ISERROR($V371),"",OFFSET('Smelter Look-up'!$C$4,$V371-4,0)&amp;"")</f>
        <v>Global Advanced Metals Aizu</v>
      </c>
      <c r="S371" s="165" t="str">
        <f t="shared" ca="1" si="50"/>
        <v>JP</v>
      </c>
      <c r="T371" s="165" t="str">
        <f ca="1">IF(B371="","",IF(ISERROR(MATCH($J371,SorP!$B$1:$B$6261,0)),"",INDIRECT("'SorP'!$A$"&amp;MATCH($S371&amp;$J371,SorP!C:C,0))))</f>
        <v>JP-07</v>
      </c>
      <c r="U371" s="185"/>
      <c r="V371" s="209">
        <f>IF(C371="",NA(),IF(OR(C371="Smelter not listed",C371="Smelter not yet identified"),MATCH($B371&amp;$D371,'Smelter Look-up'!$J:$J,0),MATCH($B371&amp;$C371,'Smelter Look-up'!$J:$J,0)))</f>
        <v>358</v>
      </c>
      <c r="X371" s="210">
        <f t="shared" si="51"/>
        <v>0</v>
      </c>
      <c r="AB371" s="211" t="str">
        <f t="shared" si="52"/>
        <v>TantalumGlobal Advanced Metals Aizu</v>
      </c>
    </row>
    <row r="372" spans="1:28" s="210" customFormat="1" ht="20.25">
      <c r="A372" s="165" t="s">
        <v>727</v>
      </c>
      <c r="B372" s="166" t="s">
        <v>1089</v>
      </c>
      <c r="C372" s="170" t="s">
        <v>1184</v>
      </c>
      <c r="D372" s="213">
        <v>0</v>
      </c>
      <c r="E372" s="166" t="s">
        <v>15964</v>
      </c>
      <c r="F372" s="166" t="s">
        <v>727</v>
      </c>
      <c r="G372" s="166" t="s">
        <v>12764</v>
      </c>
      <c r="H372" s="167">
        <v>0</v>
      </c>
      <c r="I372" s="168" t="s">
        <v>1649</v>
      </c>
      <c r="J372" s="168" t="s">
        <v>1650</v>
      </c>
      <c r="K372" s="207"/>
      <c r="L372" s="207"/>
      <c r="M372" s="207"/>
      <c r="N372" s="207"/>
      <c r="O372" s="207"/>
      <c r="P372" s="169"/>
      <c r="Q372" s="208"/>
      <c r="R372" s="166" t="str">
        <f ca="1">IF(ISERROR($V372),"",OFFSET('Smelter Look-up'!$C$4,$V372-4,0)&amp;"")</f>
        <v>Mitsui Kinzoku Company, Limited</v>
      </c>
      <c r="S372" s="165" t="str">
        <f t="shared" ca="1" si="50"/>
        <v>JP</v>
      </c>
      <c r="T372" s="165" t="str">
        <f ca="1">IF(B372="","",IF(ISERROR(MATCH($J372,SorP!$B$1:$B$6261,0)),"",INDIRECT("'SorP'!$A$"&amp;MATCH($S372&amp;$J372,SorP!C:C,0))))</f>
        <v>JP-40</v>
      </c>
      <c r="U372" s="185"/>
      <c r="V372" s="209">
        <f>IF(C372="",NA(),IF(OR(C372="Smelter not listed",C372="Smelter not yet identified"),MATCH($B372&amp;$D372,'Smelter Look-up'!$J:$J,0),MATCH($B372&amp;$C372,'Smelter Look-up'!$J:$J,0)))</f>
        <v>387</v>
      </c>
      <c r="X372" s="210">
        <f t="shared" si="51"/>
        <v>0</v>
      </c>
      <c r="AB372" s="211" t="str">
        <f t="shared" si="52"/>
        <v>TantalumMitsui Mining and Smelting Co., Ltd.</v>
      </c>
    </row>
    <row r="373" spans="1:28" s="210" customFormat="1" ht="20.25">
      <c r="A373" s="165" t="s">
        <v>732</v>
      </c>
      <c r="B373" s="166" t="s">
        <v>1089</v>
      </c>
      <c r="C373" s="170" t="s">
        <v>2335</v>
      </c>
      <c r="D373" s="213">
        <v>0</v>
      </c>
      <c r="E373" s="166" t="s">
        <v>15964</v>
      </c>
      <c r="F373" s="166" t="s">
        <v>732</v>
      </c>
      <c r="G373" s="166" t="s">
        <v>12764</v>
      </c>
      <c r="H373" s="167">
        <v>0</v>
      </c>
      <c r="I373" s="168" t="s">
        <v>1657</v>
      </c>
      <c r="J373" s="168" t="s">
        <v>1506</v>
      </c>
      <c r="K373" s="207"/>
      <c r="L373" s="207"/>
      <c r="M373" s="207"/>
      <c r="N373" s="207"/>
      <c r="O373" s="207"/>
      <c r="P373" s="169"/>
      <c r="Q373" s="208"/>
      <c r="R373" s="166" t="str">
        <f ca="1">IF(ISERROR($V373),"",OFFSET('Smelter Look-up'!$C$4,$V373-4,0)&amp;"")</f>
        <v>Taki Chemical Co., Ltd.</v>
      </c>
      <c r="S373" s="165" t="str">
        <f t="shared" ca="1" si="50"/>
        <v>JP</v>
      </c>
      <c r="T373" s="165" t="str">
        <f ca="1">IF(B373="","",IF(ISERROR(MATCH($J373,SorP!$B$1:$B$6261,0)),"",INDIRECT("'SorP'!$A$"&amp;MATCH($S373&amp;$J373,SorP!C:C,0))))</f>
        <v>JP-28</v>
      </c>
      <c r="U373" s="185"/>
      <c r="V373" s="209">
        <f>IF(C373="",NA(),IF(OR(C373="Smelter not listed",C373="Smelter not yet identified"),MATCH($B373&amp;$D373,'Smelter Look-up'!$J:$J,0),MATCH($B373&amp;$C373,'Smelter Look-up'!$J:$J,0)))</f>
        <v>401</v>
      </c>
      <c r="X373" s="210">
        <f t="shared" si="51"/>
        <v>0</v>
      </c>
      <c r="AB373" s="211" t="str">
        <f t="shared" si="52"/>
        <v>TantalumTaki Chemical Co., Ltd.</v>
      </c>
    </row>
    <row r="374" spans="1:28" s="210" customFormat="1" ht="20.25">
      <c r="A374" s="165" t="s">
        <v>14517</v>
      </c>
      <c r="B374" s="166" t="s">
        <v>1087</v>
      </c>
      <c r="C374" s="170" t="s">
        <v>14516</v>
      </c>
      <c r="D374" s="213">
        <v>0</v>
      </c>
      <c r="E374" s="166" t="s">
        <v>15965</v>
      </c>
      <c r="F374" s="166" t="s">
        <v>14517</v>
      </c>
      <c r="G374" s="166" t="s">
        <v>12764</v>
      </c>
      <c r="H374" s="167">
        <v>0</v>
      </c>
      <c r="I374" s="168" t="s">
        <v>14861</v>
      </c>
      <c r="J374" s="168" t="s">
        <v>12384</v>
      </c>
      <c r="K374" s="207"/>
      <c r="L374" s="207"/>
      <c r="M374" s="207"/>
      <c r="N374" s="207"/>
      <c r="O374" s="207"/>
      <c r="P374" s="169"/>
      <c r="Q374" s="208"/>
      <c r="R374" s="166" t="str">
        <f ca="1">IF(ISERROR($V374),"",OFFSET('Smelter Look-up'!$C$4,$V374-4,0)&amp;"")</f>
        <v>WEEEREFINING</v>
      </c>
      <c r="S374" s="165" t="str">
        <f t="shared" ca="1" si="50"/>
        <v>FR</v>
      </c>
      <c r="T374" s="165" t="str">
        <f ca="1">IF(B374="","",IF(ISERROR(MATCH($J374,SorP!$B$1:$B$6261,0)),"",INDIRECT("'SorP'!$A$"&amp;MATCH($S374&amp;$J374,SorP!C:C,0))))</f>
        <v>FR-NOR</v>
      </c>
      <c r="U374" s="185"/>
      <c r="V374" s="209">
        <f>IF(C374="",NA(),IF(OR(C374="Smelter not listed",C374="Smelter not yet identified"),MATCH($B374&amp;$D374,'Smelter Look-up'!$J:$J,0),MATCH($B374&amp;$C374,'Smelter Look-up'!$J:$J,0)))</f>
        <v>323</v>
      </c>
      <c r="X374" s="210">
        <f t="shared" si="51"/>
        <v>0</v>
      </c>
      <c r="AB374" s="211" t="str">
        <f t="shared" si="52"/>
        <v>GoldWEEEREFINING</v>
      </c>
    </row>
    <row r="375" spans="1:28" s="210" customFormat="1" ht="25.5">
      <c r="A375" s="165" t="s">
        <v>15187</v>
      </c>
      <c r="B375" s="166" t="s">
        <v>1088</v>
      </c>
      <c r="C375" s="170" t="s">
        <v>15186</v>
      </c>
      <c r="D375" s="213">
        <v>0</v>
      </c>
      <c r="E375" s="166" t="s">
        <v>15966</v>
      </c>
      <c r="F375" s="166" t="s">
        <v>15187</v>
      </c>
      <c r="G375" s="166" t="s">
        <v>12764</v>
      </c>
      <c r="H375" s="167">
        <v>0</v>
      </c>
      <c r="I375" s="168" t="s">
        <v>15197</v>
      </c>
      <c r="J375" s="168" t="s">
        <v>8327</v>
      </c>
      <c r="K375" s="207"/>
      <c r="L375" s="207"/>
      <c r="M375" s="207"/>
      <c r="N375" s="207"/>
      <c r="O375" s="207"/>
      <c r="P375" s="169"/>
      <c r="Q375" s="208"/>
      <c r="R375" s="166" t="str">
        <f ca="1">IF(ISERROR($V375),"",OFFSET('Smelter Look-up'!$C$4,$V375-4,0)&amp;"")</f>
        <v>Malaysia Smelting Corporation Berhad (Port Klang)</v>
      </c>
      <c r="S375" s="165" t="str">
        <f t="shared" ca="1" si="50"/>
        <v>MY</v>
      </c>
      <c r="T375" s="165" t="str">
        <f ca="1">IF(B375="","",IF(ISERROR(MATCH($J375,SorP!$B$1:$B$6261,0)),"",INDIRECT("'SorP'!$A$"&amp;MATCH($S375&amp;$J375,SorP!C:C,0))))</f>
        <v>MY-10</v>
      </c>
      <c r="U375" s="185"/>
      <c r="V375" s="209">
        <f>IF(C375="",NA(),IF(OR(C375="Smelter not listed",C375="Smelter not yet identified"),MATCH($B375&amp;$D375,'Smelter Look-up'!$J:$J,0),MATCH($B375&amp;$C375,'Smelter Look-up'!$J:$J,0)))</f>
        <v>491</v>
      </c>
      <c r="X375" s="210">
        <f t="shared" si="51"/>
        <v>0</v>
      </c>
      <c r="AB375" s="211" t="str">
        <f t="shared" si="52"/>
        <v>TinMalaysia Smelting Corporation Berhad (Port Klang)</v>
      </c>
    </row>
    <row r="376" spans="1:28" s="210" customFormat="1" ht="20.25">
      <c r="A376" s="165" t="s">
        <v>15189</v>
      </c>
      <c r="B376" s="166" t="s">
        <v>1088</v>
      </c>
      <c r="C376" s="170" t="s">
        <v>15188</v>
      </c>
      <c r="D376" s="213">
        <v>0</v>
      </c>
      <c r="E376" s="166" t="s">
        <v>15963</v>
      </c>
      <c r="F376" s="166" t="s">
        <v>15189</v>
      </c>
      <c r="G376" s="166" t="s">
        <v>12764</v>
      </c>
      <c r="H376" s="167">
        <v>0</v>
      </c>
      <c r="I376" s="168" t="s">
        <v>15198</v>
      </c>
      <c r="J376" s="168" t="s">
        <v>14935</v>
      </c>
      <c r="K376" s="207"/>
      <c r="L376" s="207"/>
      <c r="M376" s="207"/>
      <c r="N376" s="207"/>
      <c r="O376" s="207"/>
      <c r="P376" s="169"/>
      <c r="Q376" s="208"/>
      <c r="R376" s="166" t="str">
        <f ca="1">IF(ISERROR($V376),"",OFFSET('Smelter Look-up'!$C$4,$V376-4,0)&amp;"")</f>
        <v>RIKAYAA GREENTECH PRIVATE LIMITED</v>
      </c>
      <c r="S376" s="165" t="str">
        <f t="shared" ca="1" si="50"/>
        <v>IN</v>
      </c>
      <c r="T376" s="165" t="str">
        <f ca="1">IF(B376="","",IF(ISERROR(MATCH($J376,SorP!$B$1:$B$6261,0)),"",INDIRECT("'SorP'!$A$"&amp;MATCH($S376&amp;$J376,SorP!C:C,0))))</f>
        <v>IN-HP</v>
      </c>
      <c r="U376" s="185"/>
      <c r="V376" s="209">
        <f>IF(C376="",NA(),IF(OR(C376="Smelter not listed",C376="Smelter not yet identified"),MATCH($B376&amp;$D376,'Smelter Look-up'!$J:$J,0),MATCH($B376&amp;$C376,'Smelter Look-up'!$J:$J,0)))</f>
        <v>536</v>
      </c>
      <c r="X376" s="210">
        <f t="shared" si="51"/>
        <v>0</v>
      </c>
      <c r="AB376" s="211" t="str">
        <f t="shared" si="52"/>
        <v>TinRIKAYAA GREENTECH PRIVATE LIMITED</v>
      </c>
    </row>
    <row r="377" spans="1:28" s="210" customFormat="1" ht="20.25">
      <c r="A377" s="165" t="s">
        <v>734</v>
      </c>
      <c r="B377" s="166" t="s">
        <v>1089</v>
      </c>
      <c r="C377" s="170" t="s">
        <v>1661</v>
      </c>
      <c r="D377" s="213">
        <v>0</v>
      </c>
      <c r="E377" s="166" t="s">
        <v>15967</v>
      </c>
      <c r="F377" s="166" t="s">
        <v>734</v>
      </c>
      <c r="G377" s="166" t="s">
        <v>12764</v>
      </c>
      <c r="H377" s="167">
        <v>0</v>
      </c>
      <c r="I377" s="168" t="s">
        <v>1552</v>
      </c>
      <c r="J377" s="168" t="s">
        <v>6872</v>
      </c>
      <c r="K377" s="207"/>
      <c r="L377" s="207"/>
      <c r="M377" s="207"/>
      <c r="N377" s="207"/>
      <c r="O377" s="207"/>
      <c r="P377" s="169"/>
      <c r="Q377" s="208"/>
      <c r="R377" s="166" t="str">
        <f ca="1">IF(ISERROR($V377),"",OFFSET('Smelter Look-up'!$C$4,$V377-4,0)&amp;"")</f>
        <v>Ulba Metallurgical Plant JSC</v>
      </c>
      <c r="S377" s="165" t="str">
        <f t="shared" ca="1" si="50"/>
        <v>KZ</v>
      </c>
      <c r="T377" s="165" t="str">
        <f ca="1">IF(B377="","",IF(ISERROR(MATCH($J377,SorP!$B$1:$B$6261,0)),"",INDIRECT("'SorP'!$A$"&amp;MATCH($S377&amp;$J377,SorP!C:C,0))))</f>
        <v>KZ-35</v>
      </c>
      <c r="U377" s="185"/>
      <c r="V377" s="209">
        <f>IF(C377="",NA(),IF(OR(C377="Smelter not listed",C377="Smelter not yet identified"),MATCH($B377&amp;$D377,'Smelter Look-up'!$J:$J,0),MATCH($B377&amp;$C377,'Smelter Look-up'!$J:$J,0)))</f>
        <v>409</v>
      </c>
      <c r="X377" s="210">
        <f t="shared" si="51"/>
        <v>0</v>
      </c>
      <c r="AB377" s="211" t="str">
        <f t="shared" si="52"/>
        <v>TantalumUlba Metallurgical Plant JSC</v>
      </c>
    </row>
    <row r="378" spans="1:28" s="210" customFormat="1" ht="20.25">
      <c r="A378" s="165" t="s">
        <v>1376</v>
      </c>
      <c r="B378" s="166" t="s">
        <v>1089</v>
      </c>
      <c r="C378" s="170" t="s">
        <v>14523</v>
      </c>
      <c r="D378" s="213">
        <v>0</v>
      </c>
      <c r="E378" s="166" t="s">
        <v>15968</v>
      </c>
      <c r="F378" s="166" t="s">
        <v>1376</v>
      </c>
      <c r="G378" s="166" t="s">
        <v>12764</v>
      </c>
      <c r="H378" s="167">
        <v>0</v>
      </c>
      <c r="I378" s="168" t="s">
        <v>1666</v>
      </c>
      <c r="J378" s="168" t="s">
        <v>1667</v>
      </c>
      <c r="K378" s="207"/>
      <c r="L378" s="207"/>
      <c r="M378" s="207"/>
      <c r="N378" s="207"/>
      <c r="O378" s="207"/>
      <c r="P378" s="169"/>
      <c r="Q378" s="208"/>
      <c r="R378" s="166" t="str">
        <f ca="1">IF(ISERROR($V378),"",OFFSET('Smelter Look-up'!$C$4,$V378-4,0)&amp;"")</f>
        <v>KEMET de Mexico</v>
      </c>
      <c r="S378" s="165" t="str">
        <f t="shared" ca="1" si="50"/>
        <v>MX</v>
      </c>
      <c r="T378" s="165" t="str">
        <f ca="1">IF(B378="","",IF(ISERROR(MATCH($J378,SorP!$B$1:$B$6261,0)),"",INDIRECT("'SorP'!$A$"&amp;MATCH($S378&amp;$J378,SorP!C:C,0))))</f>
        <v>MX-TAM</v>
      </c>
      <c r="U378" s="185"/>
      <c r="V378" s="209">
        <f>IF(C378="",NA(),IF(OR(C378="Smelter not listed",C378="Smelter not yet identified"),MATCH($B378&amp;$D378,'Smelter Look-up'!$J:$J,0),MATCH($B378&amp;$C378,'Smelter Look-up'!$J:$J,0)))</f>
        <v>377</v>
      </c>
      <c r="X378" s="210">
        <f t="shared" si="51"/>
        <v>0</v>
      </c>
      <c r="AB378" s="211" t="str">
        <f t="shared" si="52"/>
        <v>TantalumKEMET de Mexico</v>
      </c>
    </row>
    <row r="379" spans="1:28" s="210" customFormat="1" ht="20.25">
      <c r="A379" s="165" t="s">
        <v>731</v>
      </c>
      <c r="B379" s="166" t="s">
        <v>1089</v>
      </c>
      <c r="C379" s="170" t="s">
        <v>1331</v>
      </c>
      <c r="D379" s="213">
        <v>0</v>
      </c>
      <c r="E379" s="166" t="s">
        <v>15969</v>
      </c>
      <c r="F379" s="166" t="s">
        <v>731</v>
      </c>
      <c r="G379" s="166" t="s">
        <v>12764</v>
      </c>
      <c r="H379" s="167">
        <v>0</v>
      </c>
      <c r="I379" s="168" t="s">
        <v>1656</v>
      </c>
      <c r="J379" s="168" t="s">
        <v>9585</v>
      </c>
      <c r="K379" s="207"/>
      <c r="L379" s="207"/>
      <c r="M379" s="207"/>
      <c r="N379" s="207"/>
      <c r="O379" s="207"/>
      <c r="P379" s="169"/>
      <c r="Q379" s="208"/>
      <c r="R379" s="166" t="str">
        <f ca="1">IF(ISERROR($V379),"",OFFSET('Smelter Look-up'!$C$4,$V379-4,0)&amp;"")</f>
        <v>Solikamsk Magnesium Works OAO</v>
      </c>
      <c r="S379" s="165" t="str">
        <f t="shared" ca="1" si="50"/>
        <v>RU</v>
      </c>
      <c r="T379" s="165" t="str">
        <f ca="1">IF(B379="","",IF(ISERROR(MATCH($J379,SorP!$B$1:$B$6261,0)),"",INDIRECT("'SorP'!$A$"&amp;MATCH($S379&amp;$J379,SorP!C:C,0))))</f>
        <v>RU-PER</v>
      </c>
      <c r="U379" s="185"/>
      <c r="V379" s="209">
        <f>IF(C379="",NA(),IF(OR(C379="Smelter not listed",C379="Smelter not yet identified"),MATCH($B379&amp;$D379,'Smelter Look-up'!$J:$J,0),MATCH($B379&amp;$C379,'Smelter Look-up'!$J:$J,0)))</f>
        <v>399</v>
      </c>
      <c r="X379" s="210">
        <f t="shared" si="51"/>
        <v>0</v>
      </c>
      <c r="AB379" s="211" t="str">
        <f t="shared" si="52"/>
        <v>TantalumSolikamsk Magnesium Works OAO</v>
      </c>
    </row>
    <row r="380" spans="1:28" s="210" customFormat="1" ht="20.25">
      <c r="A380" s="165" t="s">
        <v>14852</v>
      </c>
      <c r="B380" s="166" t="s">
        <v>1087</v>
      </c>
      <c r="C380" s="170" t="s">
        <v>14851</v>
      </c>
      <c r="D380" s="213">
        <v>0</v>
      </c>
      <c r="E380" s="166" t="s">
        <v>15970</v>
      </c>
      <c r="F380" s="166" t="s">
        <v>14852</v>
      </c>
      <c r="G380" s="166" t="s">
        <v>12764</v>
      </c>
      <c r="H380" s="167">
        <v>0</v>
      </c>
      <c r="I380" s="168" t="s">
        <v>14853</v>
      </c>
      <c r="J380" s="168" t="s">
        <v>3832</v>
      </c>
      <c r="K380" s="207"/>
      <c r="L380" s="207"/>
      <c r="M380" s="207"/>
      <c r="N380" s="207"/>
      <c r="O380" s="207"/>
      <c r="P380" s="169"/>
      <c r="Q380" s="208"/>
      <c r="R380" s="166" t="str">
        <f ca="1">IF(ISERROR($V380),"",OFFSET('Smelter Look-up'!$C$4,$V380-4,0)&amp;"")</f>
        <v>Gold by Gold Colombia</v>
      </c>
      <c r="S380" s="165" t="str">
        <f t="shared" ca="1" si="50"/>
        <v>CO</v>
      </c>
      <c r="T380" s="165" t="str">
        <f ca="1">IF(B380="","",IF(ISERROR(MATCH($J380,SorP!$B$1:$B$6261,0)),"",INDIRECT("'SorP'!$A$"&amp;MATCH($S380&amp;$J380,SorP!C:C,0))))</f>
        <v>CO-ANT</v>
      </c>
      <c r="U380" s="185"/>
      <c r="V380" s="209">
        <f>IF(C380="",NA(),IF(OR(C380="Smelter not listed",C380="Smelter not yet identified"),MATCH($B380&amp;$D380,'Smelter Look-up'!$J:$J,0),MATCH($B380&amp;$C380,'Smelter Look-up'!$J:$J,0)))</f>
        <v>107</v>
      </c>
      <c r="X380" s="210">
        <f t="shared" si="51"/>
        <v>0</v>
      </c>
      <c r="AB380" s="211" t="str">
        <f t="shared" si="52"/>
        <v>GoldGold by Gold Colombia</v>
      </c>
    </row>
    <row r="381" spans="1:28" s="210" customFormat="1" ht="20.25">
      <c r="A381" s="165" t="s">
        <v>1368</v>
      </c>
      <c r="B381" s="166" t="s">
        <v>1089</v>
      </c>
      <c r="C381" s="170" t="s">
        <v>14519</v>
      </c>
      <c r="D381" s="213">
        <v>0</v>
      </c>
      <c r="E381" s="166" t="s">
        <v>15971</v>
      </c>
      <c r="F381" s="166" t="s">
        <v>1368</v>
      </c>
      <c r="G381" s="166" t="s">
        <v>12764</v>
      </c>
      <c r="H381" s="167">
        <v>0</v>
      </c>
      <c r="I381" s="168" t="s">
        <v>1668</v>
      </c>
      <c r="J381" s="168" t="s">
        <v>1669</v>
      </c>
      <c r="K381" s="207"/>
      <c r="L381" s="207"/>
      <c r="M381" s="207"/>
      <c r="N381" s="207"/>
      <c r="O381" s="207"/>
      <c r="P381" s="169"/>
      <c r="Q381" s="208"/>
      <c r="R381" s="166" t="str">
        <f ca="1">IF(ISERROR($V381),"",OFFSET('Smelter Look-up'!$C$4,$V381-4,0)&amp;"")</f>
        <v>TANIOBIS Co., Ltd.</v>
      </c>
      <c r="S381" s="165" t="str">
        <f t="shared" ca="1" si="50"/>
        <v>TH</v>
      </c>
      <c r="T381" s="165" t="str">
        <f ca="1">IF(B381="","",IF(ISERROR(MATCH($J381,SorP!$B$1:$B$6261,0)),"",INDIRECT("'SorP'!$A$"&amp;MATCH($S381&amp;$J381,SorP!C:C,0))))</f>
        <v>TH-21</v>
      </c>
      <c r="U381" s="185"/>
      <c r="V381" s="209">
        <f>IF(C381="",NA(),IF(OR(C381="Smelter not listed",C381="Smelter not yet identified"),MATCH($B381&amp;$D381,'Smelter Look-up'!$J:$J,0),MATCH($B381&amp;$C381,'Smelter Look-up'!$J:$J,0)))</f>
        <v>403</v>
      </c>
      <c r="X381" s="210">
        <f t="shared" si="51"/>
        <v>0</v>
      </c>
      <c r="AB381" s="211" t="str">
        <f t="shared" si="52"/>
        <v>TantalumTANIOBIS Co., Ltd.</v>
      </c>
    </row>
    <row r="382" spans="1:28" s="210" customFormat="1" ht="25.5">
      <c r="A382" s="165" t="s">
        <v>1366</v>
      </c>
      <c r="B382" s="166" t="s">
        <v>1089</v>
      </c>
      <c r="C382" s="170" t="s">
        <v>1365</v>
      </c>
      <c r="D382" s="213">
        <v>0</v>
      </c>
      <c r="E382" s="166" t="s">
        <v>15972</v>
      </c>
      <c r="F382" s="166" t="s">
        <v>1366</v>
      </c>
      <c r="G382" s="166" t="s">
        <v>12764</v>
      </c>
      <c r="H382" s="167">
        <v>0</v>
      </c>
      <c r="I382" s="168" t="s">
        <v>1674</v>
      </c>
      <c r="J382" s="168" t="s">
        <v>1660</v>
      </c>
      <c r="K382" s="207"/>
      <c r="L382" s="207"/>
      <c r="M382" s="207"/>
      <c r="N382" s="207"/>
      <c r="O382" s="207"/>
      <c r="P382" s="169"/>
      <c r="Q382" s="208"/>
      <c r="R382" s="166" t="str">
        <f ca="1">IF(ISERROR($V382),"",OFFSET('Smelter Look-up'!$C$4,$V382-4,0)&amp;"")</f>
        <v>Global Advanced Metals Boyertown</v>
      </c>
      <c r="S382" s="165" t="str">
        <f t="shared" ca="1" si="50"/>
        <v>US</v>
      </c>
      <c r="T382" s="165" t="str">
        <f ca="1">IF(B382="","",IF(ISERROR(MATCH($J382,SorP!$B$1:$B$6261,0)),"",INDIRECT("'SorP'!$A$"&amp;MATCH($S382&amp;$J382,SorP!C:C,0))))</f>
        <v>US-PA</v>
      </c>
      <c r="U382" s="185"/>
      <c r="V382" s="209">
        <f>IF(C382="",NA(),IF(OR(C382="Smelter not listed",C382="Smelter not yet identified"),MATCH($B382&amp;$D382,'Smelter Look-up'!$J:$J,0),MATCH($B382&amp;$C382,'Smelter Look-up'!$J:$J,0)))</f>
        <v>359</v>
      </c>
      <c r="X382" s="210">
        <f t="shared" si="51"/>
        <v>0</v>
      </c>
      <c r="AB382" s="211" t="str">
        <f t="shared" si="52"/>
        <v>TantalumGlobal Advanced Metals Boyertown</v>
      </c>
    </row>
    <row r="383" spans="1:28" s="210" customFormat="1" ht="25.5">
      <c r="A383" s="165" t="s">
        <v>15952</v>
      </c>
      <c r="B383" s="166" t="s">
        <v>1089</v>
      </c>
      <c r="C383" s="170" t="s">
        <v>901</v>
      </c>
      <c r="D383" s="213" t="s">
        <v>15953</v>
      </c>
      <c r="E383" s="166" t="s">
        <v>15972</v>
      </c>
      <c r="F383" s="166" t="s">
        <v>15952</v>
      </c>
      <c r="G383" s="166" t="s">
        <v>12764</v>
      </c>
      <c r="H383" s="167">
        <v>0</v>
      </c>
      <c r="I383" s="168" t="s">
        <v>15973</v>
      </c>
      <c r="J383" s="168" t="s">
        <v>15973</v>
      </c>
      <c r="K383" s="207"/>
      <c r="L383" s="207"/>
      <c r="M383" s="207"/>
      <c r="N383" s="207"/>
      <c r="O383" s="207"/>
      <c r="P383" s="169"/>
      <c r="Q383" s="208"/>
      <c r="R383" s="166" t="str">
        <f ca="1">IF(ISERROR($V383),"",OFFSET('Smelter Look-up'!$C$4,$V383-4,0)&amp;"")</f>
        <v/>
      </c>
      <c r="S383" s="165" t="str">
        <f t="shared" ca="1" si="50"/>
        <v>US</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si="51"/>
        <v>0</v>
      </c>
      <c r="AB383" s="211" t="str">
        <f t="shared" si="52"/>
        <v>TantalumSmelter Not Listed</v>
      </c>
    </row>
    <row r="384" spans="1:28" s="210" customFormat="1" ht="25.5">
      <c r="A384" s="165" t="s">
        <v>1371</v>
      </c>
      <c r="B384" s="166" t="s">
        <v>1089</v>
      </c>
      <c r="C384" s="170" t="s">
        <v>14895</v>
      </c>
      <c r="D384" s="213">
        <v>0</v>
      </c>
      <c r="E384" s="166" t="s">
        <v>15972</v>
      </c>
      <c r="F384" s="166" t="s">
        <v>1371</v>
      </c>
      <c r="G384" s="166" t="s">
        <v>12764</v>
      </c>
      <c r="H384" s="167">
        <v>0</v>
      </c>
      <c r="I384" s="168" t="s">
        <v>1672</v>
      </c>
      <c r="J384" s="168" t="s">
        <v>1566</v>
      </c>
      <c r="K384" s="207"/>
      <c r="L384" s="207"/>
      <c r="M384" s="207"/>
      <c r="N384" s="207"/>
      <c r="O384" s="207"/>
      <c r="P384" s="169"/>
      <c r="Q384" s="208"/>
      <c r="R384" s="166" t="str">
        <f ca="1">IF(ISERROR($V384),"",OFFSET('Smelter Look-up'!$C$4,$V384-4,0)&amp;"")</f>
        <v>Materion Newton Inc.</v>
      </c>
      <c r="S384" s="165" t="str">
        <f t="shared" ca="1" si="50"/>
        <v>US</v>
      </c>
      <c r="T384" s="165" t="str">
        <f ca="1">IF(B384="","",IF(ISERROR(MATCH($J384,SorP!$B$1:$B$6261,0)),"",INDIRECT("'SorP'!$A$"&amp;MATCH($S384&amp;$J384,SorP!C:C,0))))</f>
        <v>US-MA</v>
      </c>
      <c r="U384" s="185"/>
      <c r="V384" s="209">
        <f>IF(C384="",NA(),IF(OR(C384="Smelter not listed",C384="Smelter not yet identified"),MATCH($B384&amp;$D384,'Smelter Look-up'!$J:$J,0),MATCH($B384&amp;$C384,'Smelter Look-up'!$J:$J,0)))</f>
        <v>379</v>
      </c>
      <c r="X384" s="210">
        <f t="shared" si="51"/>
        <v>0</v>
      </c>
      <c r="AB384" s="211" t="str">
        <f t="shared" si="52"/>
        <v>TantalumMaterion Newton Inc.</v>
      </c>
    </row>
    <row r="385" spans="1:28" s="210" customFormat="1" ht="25.5">
      <c r="A385" s="165" t="s">
        <v>1349</v>
      </c>
      <c r="B385" s="166" t="s">
        <v>1089</v>
      </c>
      <c r="C385" s="170" t="s">
        <v>1348</v>
      </c>
      <c r="D385" s="213">
        <v>0</v>
      </c>
      <c r="E385" s="166" t="s">
        <v>15972</v>
      </c>
      <c r="F385" s="166" t="s">
        <v>1349</v>
      </c>
      <c r="G385" s="166" t="s">
        <v>12764</v>
      </c>
      <c r="H385" s="167">
        <v>0</v>
      </c>
      <c r="I385" s="168" t="s">
        <v>15174</v>
      </c>
      <c r="J385" s="168" t="s">
        <v>1664</v>
      </c>
      <c r="K385" s="207"/>
      <c r="L385" s="207"/>
      <c r="M385" s="207"/>
      <c r="N385" s="207"/>
      <c r="O385" s="207"/>
      <c r="P385" s="169"/>
      <c r="Q385" s="208"/>
      <c r="R385" s="166" t="str">
        <f ca="1">IF(ISERROR($V385),"",OFFSET('Smelter Look-up'!$C$4,$V385-4,0)&amp;"")</f>
        <v>D Block Metals, LLC</v>
      </c>
      <c r="S385" s="165" t="str">
        <f t="shared" ca="1" si="50"/>
        <v>US</v>
      </c>
      <c r="T385" s="165" t="str">
        <f ca="1">IF(B385="","",IF(ISERROR(MATCH($J385,SorP!$B$1:$B$6261,0)),"",INDIRECT("'SorP'!$A$"&amp;MATCH($S385&amp;$J385,SorP!C:C,0))))</f>
        <v>US-NC</v>
      </c>
      <c r="U385" s="185"/>
      <c r="V385" s="209">
        <f>IF(C385="",NA(),IF(OR(C385="Smelter not listed",C385="Smelter not yet identified"),MATCH($B385&amp;$D385,'Smelter Look-up'!$J:$J,0),MATCH($B385&amp;$C385,'Smelter Look-up'!$J:$J,0)))</f>
        <v>354</v>
      </c>
      <c r="X385" s="210">
        <f t="shared" si="51"/>
        <v>0</v>
      </c>
      <c r="AB385" s="211" t="str">
        <f t="shared" si="52"/>
        <v>TantalumD Block Metals, LLC</v>
      </c>
    </row>
    <row r="386" spans="1:28" s="210" customFormat="1" ht="25.5">
      <c r="A386" s="165" t="s">
        <v>733</v>
      </c>
      <c r="B386" s="166" t="s">
        <v>1089</v>
      </c>
      <c r="C386" s="170" t="s">
        <v>1658</v>
      </c>
      <c r="D386" s="213">
        <v>0</v>
      </c>
      <c r="E386" s="166" t="s">
        <v>15972</v>
      </c>
      <c r="F386" s="166" t="s">
        <v>733</v>
      </c>
      <c r="G386" s="166" t="s">
        <v>12764</v>
      </c>
      <c r="H386" s="167">
        <v>0</v>
      </c>
      <c r="I386" s="168" t="s">
        <v>1659</v>
      </c>
      <c r="J386" s="168" t="s">
        <v>1660</v>
      </c>
      <c r="K386" s="207"/>
      <c r="L386" s="207"/>
      <c r="M386" s="207"/>
      <c r="N386" s="207"/>
      <c r="O386" s="207"/>
      <c r="P386" s="169"/>
      <c r="Q386" s="208"/>
      <c r="R386" s="166" t="str">
        <f ca="1">IF(ISERROR($V386),"",OFFSET('Smelter Look-up'!$C$4,$V386-4,0)&amp;"")</f>
        <v>Telex Metals</v>
      </c>
      <c r="S386" s="165" t="str">
        <f t="shared" ca="1" si="50"/>
        <v>US</v>
      </c>
      <c r="T386" s="165" t="str">
        <f ca="1">IF(B386="","",IF(ISERROR(MATCH($J386,SorP!$B$1:$B$6261,0)),"",INDIRECT("'SorP'!$A$"&amp;MATCH($S386&amp;$J386,SorP!C:C,0))))</f>
        <v>US-PA</v>
      </c>
      <c r="U386" s="185"/>
      <c r="V386" s="209">
        <f>IF(C386="",NA(),IF(OR(C386="Smelter not listed",C386="Smelter not yet identified"),MATCH($B386&amp;$D386,'Smelter Look-up'!$J:$J,0),MATCH($B386&amp;$C386,'Smelter Look-up'!$J:$J,0)))</f>
        <v>407</v>
      </c>
      <c r="X386" s="210">
        <f t="shared" si="51"/>
        <v>0</v>
      </c>
      <c r="AB386" s="211" t="str">
        <f t="shared" si="52"/>
        <v>TantalumTelex Metals</v>
      </c>
    </row>
    <row r="387" spans="1:28" s="210" customFormat="1" ht="25.5">
      <c r="A387" s="165" t="s">
        <v>2047</v>
      </c>
      <c r="B387" s="166" t="s">
        <v>1088</v>
      </c>
      <c r="C387" s="170" t="s">
        <v>2046</v>
      </c>
      <c r="D387" s="213">
        <v>0</v>
      </c>
      <c r="E387" s="166" t="s">
        <v>15974</v>
      </c>
      <c r="F387" s="166" t="s">
        <v>2047</v>
      </c>
      <c r="G387" s="166" t="s">
        <v>12764</v>
      </c>
      <c r="H387" s="167">
        <v>0</v>
      </c>
      <c r="I387" s="168" t="s">
        <v>1726</v>
      </c>
      <c r="J387" s="168" t="s">
        <v>11686</v>
      </c>
      <c r="K387" s="207"/>
      <c r="L387" s="207"/>
      <c r="M387" s="207"/>
      <c r="N387" s="207"/>
      <c r="O387" s="207"/>
      <c r="P387" s="169"/>
      <c r="Q387" s="208"/>
      <c r="R387" s="166" t="str">
        <f ca="1">IF(ISERROR($V387),"",OFFSET('Smelter Look-up'!$C$4,$V387-4,0)&amp;"")</f>
        <v>An Vinh Joint Stock Mineral Processing Company</v>
      </c>
      <c r="S387" s="165" t="str">
        <f t="shared" ca="1" si="50"/>
        <v>VN</v>
      </c>
      <c r="T387" s="165" t="str">
        <f ca="1">IF(B387="","",IF(ISERROR(MATCH($J387,SorP!$B$1:$B$6261,0)),"",INDIRECT("'SorP'!$A$"&amp;MATCH($S387&amp;$J387,SorP!C:C,0))))</f>
        <v>VN-22</v>
      </c>
      <c r="U387" s="185"/>
      <c r="V387" s="209">
        <f>IF(C387="",NA(),IF(OR(C387="Smelter not listed",C387="Smelter not yet identified"),MATCH($B387&amp;$D387,'Smelter Look-up'!$J:$J,0),MATCH($B387&amp;$C387,'Smelter Look-up'!$J:$J,0)))</f>
        <v>422</v>
      </c>
      <c r="X387" s="210">
        <f t="shared" si="51"/>
        <v>0</v>
      </c>
      <c r="AB387" s="211" t="str">
        <f t="shared" si="52"/>
        <v>TinAn Vinh Joint Stock Mineral Processing Company</v>
      </c>
    </row>
    <row r="388" spans="1:28" s="210" customFormat="1" ht="20.25">
      <c r="A388" s="165" t="s">
        <v>14536</v>
      </c>
      <c r="B388" s="166" t="s">
        <v>1088</v>
      </c>
      <c r="C388" s="170" t="s">
        <v>14535</v>
      </c>
      <c r="D388" s="213">
        <v>0</v>
      </c>
      <c r="E388" s="166" t="s">
        <v>15974</v>
      </c>
      <c r="F388" s="166" t="s">
        <v>14536</v>
      </c>
      <c r="G388" s="166" t="s">
        <v>12764</v>
      </c>
      <c r="H388" s="167">
        <v>0</v>
      </c>
      <c r="I388" s="168" t="s">
        <v>14556</v>
      </c>
      <c r="J388" s="168" t="s">
        <v>11729</v>
      </c>
      <c r="K388" s="207"/>
      <c r="L388" s="207"/>
      <c r="M388" s="207"/>
      <c r="N388" s="207"/>
      <c r="O388" s="207"/>
      <c r="P388" s="169"/>
      <c r="Q388" s="208"/>
      <c r="R388" s="166" t="str">
        <f ca="1">IF(ISERROR($V388),"",OFFSET('Smelter Look-up'!$C$4,$V388-4,0)&amp;"")</f>
        <v>VQB Mineral and Trading Group JSC</v>
      </c>
      <c r="S388" s="165" t="str">
        <f t="shared" ca="1" si="50"/>
        <v>VN</v>
      </c>
      <c r="T388" s="165" t="str">
        <f ca="1">IF(B388="","",IF(ISERROR(MATCH($J388,SorP!$B$1:$B$6261,0)),"",INDIRECT("'SorP'!$A$"&amp;MATCH($S388&amp;$J388,SorP!C:C,0))))</f>
        <v/>
      </c>
      <c r="U388" s="185"/>
      <c r="V388" s="209">
        <f>IF(C388="",NA(),IF(OR(C388="Smelter not listed",C388="Smelter not yet identified"),MATCH($B388&amp;$D388,'Smelter Look-up'!$J:$J,0),MATCH($B388&amp;$C388,'Smelter Look-up'!$J:$J,0)))</f>
        <v>550</v>
      </c>
      <c r="X388" s="210">
        <f t="shared" si="51"/>
        <v>0</v>
      </c>
      <c r="AB388" s="211" t="str">
        <f t="shared" si="52"/>
        <v>TinVQB Mineral and Trading Group JSC</v>
      </c>
    </row>
    <row r="389" spans="1:28" s="210" customFormat="1" ht="25.5">
      <c r="A389" s="165" t="s">
        <v>15975</v>
      </c>
      <c r="B389" s="166" t="s">
        <v>1088</v>
      </c>
      <c r="C389" s="170" t="s">
        <v>15976</v>
      </c>
      <c r="D389" s="213">
        <v>0</v>
      </c>
      <c r="E389" s="166" t="s">
        <v>15974</v>
      </c>
      <c r="F389" s="166" t="s">
        <v>15975</v>
      </c>
      <c r="G389" s="166" t="s">
        <v>12764</v>
      </c>
      <c r="H389" s="167">
        <v>0</v>
      </c>
      <c r="I389" s="168" t="s">
        <v>15977</v>
      </c>
      <c r="J389" s="168" t="s">
        <v>11714</v>
      </c>
      <c r="K389" s="207"/>
      <c r="L389" s="207"/>
      <c r="M389" s="207"/>
      <c r="N389" s="207"/>
      <c r="O389" s="207"/>
      <c r="P389" s="169"/>
      <c r="Q389" s="208"/>
      <c r="R389" s="166" t="str">
        <f ca="1">IF(ISERROR($V389),"",OFFSET('Smelter Look-up'!$C$4,$V389-4,0)&amp;"")</f>
        <v/>
      </c>
      <c r="S389" s="165" t="str">
        <f t="shared" ref="S389" ca="1" si="53">IF(B389="","",IF(ISERROR(MATCH($E389,CL,0)),"Unknown",INDIRECT("'C'!$A$"&amp;MATCH($E389,CL,0)+1)))</f>
        <v>VN</v>
      </c>
      <c r="T389" s="165" t="str">
        <f ca="1">IF(B389="","",IF(ISERROR(MATCH($J389,SorP!$B$1:$B$6261,0)),"",INDIRECT("'SorP'!$A$"&amp;MATCH($S389&amp;$J389,SorP!C:C,0))))</f>
        <v>VN-07</v>
      </c>
      <c r="U389" s="185"/>
      <c r="V389" s="209" t="e">
        <f>IF(C389="",NA(),IF(OR(C389="Smelter not listed",C389="Smelter not yet identified"),MATCH($B389&amp;$D389,'Smelter Look-up'!$J:$J,0),MATCH($B389&amp;$C389,'Smelter Look-up'!$J:$J,0)))</f>
        <v>#N/A</v>
      </c>
      <c r="X389" s="210">
        <f t="shared" ref="X389" si="54">IF(AND(C389="Smelter not listed",OR(LEN(D389)=0,LEN(E389)=0)),1,0)</f>
        <v>0</v>
      </c>
      <c r="AB389" s="211" t="str">
        <f t="shared" ref="AB389" si="55">B389&amp;C389</f>
        <v>TinTuyen Quang Non-Ferrous Metals Joint Stock Company</v>
      </c>
    </row>
    <row r="390" spans="1:28" s="210" customFormat="1" ht="25.5">
      <c r="A390" s="165" t="s">
        <v>1722</v>
      </c>
      <c r="B390" s="166" t="s">
        <v>1088</v>
      </c>
      <c r="C390" s="170" t="s">
        <v>1721</v>
      </c>
      <c r="D390" s="213">
        <v>0</v>
      </c>
      <c r="E390" s="166" t="s">
        <v>15974</v>
      </c>
      <c r="F390" s="166" t="s">
        <v>1722</v>
      </c>
      <c r="G390" s="166" t="s">
        <v>12764</v>
      </c>
      <c r="H390" s="167">
        <v>0</v>
      </c>
      <c r="I390" s="168" t="s">
        <v>1723</v>
      </c>
      <c r="J390" s="168" t="s">
        <v>11735</v>
      </c>
      <c r="K390" s="207"/>
      <c r="L390" s="207"/>
      <c r="M390" s="207"/>
      <c r="N390" s="207"/>
      <c r="O390" s="207"/>
      <c r="P390" s="169"/>
      <c r="Q390" s="208"/>
      <c r="R390" s="166" t="str">
        <f ca="1">IF(ISERROR($V390),"",OFFSET('Smelter Look-up'!$C$4,$V390-4,0)&amp;"")</f>
        <v>Electro-Mechanical Facility of the Cao Bang Minerals &amp; Metallurgy Joint Stock Company</v>
      </c>
      <c r="S390" s="165" t="str">
        <f t="shared" ref="S390:S421" ca="1" si="56">IF(B390="","",IF(ISERROR(MATCH($E390,CL,0)),"Unknown",INDIRECT("'C'!$A$"&amp;MATCH($E390,CL,0)+1)))</f>
        <v>VN</v>
      </c>
      <c r="T390" s="165" t="str">
        <f ca="1">IF(B390="","",IF(ISERROR(MATCH($J390,SorP!$B$1:$B$6261,0)),"",INDIRECT("'SorP'!$A$"&amp;MATCH($S390&amp;$J390,SorP!C:C,0))))</f>
        <v>VN-04</v>
      </c>
      <c r="U390" s="185"/>
      <c r="V390" s="209">
        <f>IF(C390="",NA(),IF(OR(C390="Smelter not listed",C390="Smelter not yet identified"),MATCH($B390&amp;$D390,'Smelter Look-up'!$J:$J,0),MATCH($B390&amp;$C390,'Smelter Look-up'!$J:$J,0)))</f>
        <v>452</v>
      </c>
      <c r="X390" s="210">
        <f t="shared" ref="X390:X421" si="57">IF(AND(C390="Smelter not listed",OR(LEN(D390)=0,LEN(E390)=0)),1,0)</f>
        <v>0</v>
      </c>
      <c r="AB390" s="211" t="str">
        <f t="shared" ref="AB390:AB421" si="58">B390&amp;C390</f>
        <v>TinElectro-Mechanical Facility of the Cao Bang Minerals &amp; Metallurgy Joint Stock Company</v>
      </c>
    </row>
    <row r="391" spans="1:28" s="210" customFormat="1" ht="25.5">
      <c r="A391" s="165" t="s">
        <v>1725</v>
      </c>
      <c r="B391" s="166" t="s">
        <v>1088</v>
      </c>
      <c r="C391" s="170" t="s">
        <v>1724</v>
      </c>
      <c r="D391" s="213">
        <v>0</v>
      </c>
      <c r="E391" s="166" t="s">
        <v>15974</v>
      </c>
      <c r="F391" s="166" t="s">
        <v>1725</v>
      </c>
      <c r="G391" s="166" t="s">
        <v>12764</v>
      </c>
      <c r="H391" s="167">
        <v>0</v>
      </c>
      <c r="I391" s="168" t="s">
        <v>1726</v>
      </c>
      <c r="J391" s="168" t="s">
        <v>11686</v>
      </c>
      <c r="K391" s="207"/>
      <c r="L391" s="207"/>
      <c r="M391" s="207"/>
      <c r="N391" s="207"/>
      <c r="O391" s="207"/>
      <c r="P391" s="169"/>
      <c r="Q391" s="208"/>
      <c r="R391" s="166" t="str">
        <f ca="1">IF(ISERROR($V391),"",OFFSET('Smelter Look-up'!$C$4,$V391-4,0)&amp;"")</f>
        <v>Nghe Tinh Non-Ferrous Metals Joint Stock Company</v>
      </c>
      <c r="S391" s="165" t="str">
        <f t="shared" ca="1" si="56"/>
        <v>VN</v>
      </c>
      <c r="T391" s="165" t="str">
        <f ca="1">IF(B391="","",IF(ISERROR(MATCH($J391,SorP!$B$1:$B$6261,0)),"",INDIRECT("'SorP'!$A$"&amp;MATCH($S391&amp;$J391,SorP!C:C,0))))</f>
        <v>VN-22</v>
      </c>
      <c r="U391" s="185"/>
      <c r="V391" s="209">
        <f>IF(C391="",NA(),IF(OR(C391="Smelter not listed",C391="Smelter not yet identified"),MATCH($B391&amp;$D391,'Smelter Look-up'!$J:$J,0),MATCH($B391&amp;$C391,'Smelter Look-up'!$J:$J,0)))</f>
        <v>508</v>
      </c>
      <c r="X391" s="210">
        <f t="shared" si="57"/>
        <v>0</v>
      </c>
      <c r="AB391" s="211" t="str">
        <f t="shared" si="58"/>
        <v>TinNghe Tinh Non-Ferrous Metals Joint Stock Company</v>
      </c>
    </row>
    <row r="392" spans="1:28" s="210" customFormat="1" ht="25.5">
      <c r="A392" s="165" t="s">
        <v>735</v>
      </c>
      <c r="B392" s="166" t="s">
        <v>1088</v>
      </c>
      <c r="C392" s="170" t="s">
        <v>15951</v>
      </c>
      <c r="D392" s="213">
        <v>0</v>
      </c>
      <c r="E392" s="166" t="s">
        <v>15972</v>
      </c>
      <c r="F392" s="166" t="s">
        <v>735</v>
      </c>
      <c r="G392" s="166" t="s">
        <v>12764</v>
      </c>
      <c r="H392" s="167">
        <v>0</v>
      </c>
      <c r="I392" s="168" t="s">
        <v>15973</v>
      </c>
      <c r="J392" s="168" t="s">
        <v>15973</v>
      </c>
      <c r="K392" s="207"/>
      <c r="L392" s="207"/>
      <c r="M392" s="207"/>
      <c r="N392" s="207"/>
      <c r="O392" s="207"/>
      <c r="P392" s="169"/>
      <c r="Q392" s="208"/>
      <c r="R392" s="166" t="str">
        <f ca="1">IF(ISERROR($V392),"",OFFSET('Smelter Look-up'!$C$4,$V392-4,0)&amp;"")</f>
        <v/>
      </c>
      <c r="S392" s="165" t="str">
        <f t="shared" ca="1" si="56"/>
        <v>US</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si="57"/>
        <v>0</v>
      </c>
      <c r="AB392" s="211" t="str">
        <f t="shared" si="58"/>
        <v>TinAlpha</v>
      </c>
    </row>
    <row r="393" spans="1:28" s="210" customFormat="1" ht="25.5">
      <c r="A393" s="165" t="s">
        <v>12709</v>
      </c>
      <c r="B393" s="166" t="s">
        <v>1088</v>
      </c>
      <c r="C393" s="170" t="s">
        <v>12708</v>
      </c>
      <c r="D393" s="213">
        <v>0</v>
      </c>
      <c r="E393" s="166" t="s">
        <v>15972</v>
      </c>
      <c r="F393" s="166" t="s">
        <v>12709</v>
      </c>
      <c r="G393" s="166" t="s">
        <v>12764</v>
      </c>
      <c r="H393" s="167">
        <v>0</v>
      </c>
      <c r="I393" s="168" t="s">
        <v>12710</v>
      </c>
      <c r="J393" s="168" t="s">
        <v>1660</v>
      </c>
      <c r="K393" s="207"/>
      <c r="L393" s="207"/>
      <c r="M393" s="207"/>
      <c r="N393" s="207"/>
      <c r="O393" s="207"/>
      <c r="P393" s="169"/>
      <c r="Q393" s="208"/>
      <c r="R393" s="166" t="str">
        <f ca="1">IF(ISERROR($V393),"",OFFSET('Smelter Look-up'!$C$4,$V393-4,0)&amp;"")</f>
        <v>Tin Technology &amp; Refining</v>
      </c>
      <c r="S393" s="165" t="str">
        <f t="shared" ca="1" si="56"/>
        <v>US</v>
      </c>
      <c r="T393" s="165" t="str">
        <f ca="1">IF(B393="","",IF(ISERROR(MATCH($J393,SorP!$B$1:$B$6261,0)),"",INDIRECT("'SorP'!$A$"&amp;MATCH($S393&amp;$J393,SorP!C:C,0))))</f>
        <v>US-PA</v>
      </c>
      <c r="U393" s="185"/>
      <c r="V393" s="209">
        <f>IF(C393="",NA(),IF(OR(C393="Smelter not listed",C393="Smelter not yet identified"),MATCH($B393&amp;$D393,'Smelter Look-up'!$J:$J,0),MATCH($B393&amp;$C393,'Smelter Look-up'!$J:$J,0)))</f>
        <v>547</v>
      </c>
      <c r="X393" s="210">
        <f t="shared" si="57"/>
        <v>0</v>
      </c>
      <c r="AB393" s="211" t="str">
        <f t="shared" si="58"/>
        <v>TinTin Technology &amp; Refining</v>
      </c>
    </row>
    <row r="394" spans="1:28" s="210" customFormat="1" ht="25.5">
      <c r="A394" s="165" t="s">
        <v>1699</v>
      </c>
      <c r="B394" s="166" t="s">
        <v>1088</v>
      </c>
      <c r="C394" s="170" t="s">
        <v>2057</v>
      </c>
      <c r="D394" s="213">
        <v>0</v>
      </c>
      <c r="E394" s="166" t="s">
        <v>15972</v>
      </c>
      <c r="F394" s="166" t="s">
        <v>1699</v>
      </c>
      <c r="G394" s="166" t="s">
        <v>12764</v>
      </c>
      <c r="H394" s="167">
        <v>0</v>
      </c>
      <c r="I394" s="168" t="s">
        <v>1700</v>
      </c>
      <c r="J394" s="168" t="s">
        <v>1575</v>
      </c>
      <c r="K394" s="207"/>
      <c r="L394" s="207"/>
      <c r="M394" s="207"/>
      <c r="N394" s="207"/>
      <c r="O394" s="207"/>
      <c r="P394" s="169"/>
      <c r="Q394" s="208"/>
      <c r="R394" s="166" t="str">
        <f ca="1">IF(ISERROR($V394),"",OFFSET('Smelter Look-up'!$C$4,$V394-4,0)&amp;"")</f>
        <v>Metallic Resources, Inc.</v>
      </c>
      <c r="S394" s="165" t="str">
        <f t="shared" ca="1" si="56"/>
        <v>US</v>
      </c>
      <c r="T394" s="165" t="str">
        <f ca="1">IF(B394="","",IF(ISERROR(MATCH($J394,SorP!$B$1:$B$6261,0)),"",INDIRECT("'SorP'!$A$"&amp;MATCH($S394&amp;$J394,SorP!C:C,0))))</f>
        <v>US-OH</v>
      </c>
      <c r="U394" s="185"/>
      <c r="V394" s="209">
        <f>IF(C394="",NA(),IF(OR(C394="Smelter not listed",C394="Smelter not yet identified"),MATCH($B394&amp;$D394,'Smelter Look-up'!$J:$J,0),MATCH($B394&amp;$C394,'Smelter Look-up'!$J:$J,0)))</f>
        <v>495</v>
      </c>
      <c r="X394" s="210">
        <f t="shared" si="57"/>
        <v>0</v>
      </c>
      <c r="AB394" s="211" t="str">
        <f t="shared" si="58"/>
        <v>TinMetallic Resources, Inc.</v>
      </c>
    </row>
    <row r="395" spans="1:28" s="210" customFormat="1" ht="20.25">
      <c r="A395" s="165" t="s">
        <v>747</v>
      </c>
      <c r="B395" s="166" t="s">
        <v>1088</v>
      </c>
      <c r="C395" s="170" t="s">
        <v>746</v>
      </c>
      <c r="D395" s="213">
        <v>0</v>
      </c>
      <c r="E395" s="166" t="s">
        <v>15971</v>
      </c>
      <c r="F395" s="166" t="s">
        <v>747</v>
      </c>
      <c r="G395" s="166" t="s">
        <v>12764</v>
      </c>
      <c r="H395" s="167">
        <v>0</v>
      </c>
      <c r="I395" s="168" t="s">
        <v>2233</v>
      </c>
      <c r="J395" s="168" t="s">
        <v>10585</v>
      </c>
      <c r="K395" s="207"/>
      <c r="L395" s="207"/>
      <c r="M395" s="207"/>
      <c r="N395" s="207"/>
      <c r="O395" s="207"/>
      <c r="P395" s="169"/>
      <c r="Q395" s="208"/>
      <c r="R395" s="166" t="str">
        <f ca="1">IF(ISERROR($V395),"",OFFSET('Smelter Look-up'!$C$4,$V395-4,0)&amp;"")</f>
        <v>O.M. Manufacturing (Thailand) Co., Ltd.</v>
      </c>
      <c r="S395" s="165" t="str">
        <f t="shared" ca="1" si="56"/>
        <v>TH</v>
      </c>
      <c r="T395" s="165" t="str">
        <f ca="1">IF(B395="","",IF(ISERROR(MATCH($J395,SorP!$B$1:$B$6261,0)),"",INDIRECT("'SorP'!$A$"&amp;MATCH($S395&amp;$J395,SorP!C:C,0))))</f>
        <v>TH-20</v>
      </c>
      <c r="U395" s="185"/>
      <c r="V395" s="209">
        <f>IF(C395="",NA(),IF(OR(C395="Smelter not listed",C395="Smelter not yet identified"),MATCH($B395&amp;$D395,'Smelter Look-up'!$J:$J,0),MATCH($B395&amp;$C395,'Smelter Look-up'!$J:$J,0)))</f>
        <v>511</v>
      </c>
      <c r="X395" s="210">
        <f t="shared" si="57"/>
        <v>0</v>
      </c>
      <c r="AB395" s="211" t="str">
        <f t="shared" si="58"/>
        <v>TinO.M. Manufacturing (Thailand) Co., Ltd.</v>
      </c>
    </row>
    <row r="396" spans="1:28" s="210" customFormat="1" ht="25.5">
      <c r="A396" s="165" t="s">
        <v>15202</v>
      </c>
      <c r="B396" s="166" t="s">
        <v>1090</v>
      </c>
      <c r="C396" s="170" t="s">
        <v>15201</v>
      </c>
      <c r="D396" s="213">
        <v>0</v>
      </c>
      <c r="E396" s="166" t="s">
        <v>15978</v>
      </c>
      <c r="F396" s="166" t="s">
        <v>15202</v>
      </c>
      <c r="G396" s="166" t="s">
        <v>12764</v>
      </c>
      <c r="H396" s="167">
        <v>0</v>
      </c>
      <c r="I396" s="168" t="s">
        <v>15210</v>
      </c>
      <c r="J396" s="168" t="s">
        <v>11050</v>
      </c>
      <c r="K396" s="207"/>
      <c r="L396" s="207"/>
      <c r="M396" s="207"/>
      <c r="N396" s="207"/>
      <c r="O396" s="207"/>
      <c r="P396" s="169"/>
      <c r="Q396" s="208"/>
      <c r="R396" s="166" t="str">
        <f ca="1">IF(ISERROR($V396),"",OFFSET('Smelter Look-up'!$C$4,$V396-4,0)&amp;"")</f>
        <v>Lianyou Resources Co., Ltd.</v>
      </c>
      <c r="S396" s="165" t="str">
        <f t="shared" ca="1" si="56"/>
        <v>TW</v>
      </c>
      <c r="T396" s="165" t="str">
        <f ca="1">IF(B396="","",IF(ISERROR(MATCH($J396,SorP!$B$1:$B$6261,0)),"",INDIRECT("'SorP'!$A$"&amp;MATCH($S396&amp;$J396,SorP!C:C,0))))</f>
        <v>TW-ILA</v>
      </c>
      <c r="U396" s="185"/>
      <c r="V396" s="209">
        <f>IF(C396="",NA(),IF(OR(C396="Smelter not listed",C396="Smelter not yet identified"),MATCH($B396&amp;$D396,'Smelter Look-up'!$J:$J,0),MATCH($B396&amp;$C396,'Smelter Look-up'!$J:$J,0)))</f>
        <v>622</v>
      </c>
      <c r="X396" s="210">
        <f t="shared" si="57"/>
        <v>0</v>
      </c>
      <c r="AB396" s="211" t="str">
        <f t="shared" si="58"/>
        <v>TungstenLianyou Resources Co., Ltd.</v>
      </c>
    </row>
    <row r="397" spans="1:28" s="210" customFormat="1" ht="20.25">
      <c r="A397" s="165" t="s">
        <v>753</v>
      </c>
      <c r="B397" s="166" t="s">
        <v>1088</v>
      </c>
      <c r="C397" s="170" t="s">
        <v>989</v>
      </c>
      <c r="D397" s="213">
        <v>0</v>
      </c>
      <c r="E397" s="166" t="s">
        <v>15971</v>
      </c>
      <c r="F397" s="166" t="s">
        <v>753</v>
      </c>
      <c r="G397" s="166" t="s">
        <v>12764</v>
      </c>
      <c r="H397" s="167">
        <v>0</v>
      </c>
      <c r="I397" s="168" t="s">
        <v>1711</v>
      </c>
      <c r="J397" s="168" t="s">
        <v>1712</v>
      </c>
      <c r="K397" s="207"/>
      <c r="L397" s="207"/>
      <c r="M397" s="207"/>
      <c r="N397" s="207"/>
      <c r="O397" s="207"/>
      <c r="P397" s="169"/>
      <c r="Q397" s="208"/>
      <c r="R397" s="166" t="str">
        <f ca="1">IF(ISERROR($V397),"",OFFSET('Smelter Look-up'!$C$4,$V397-4,0)&amp;"")</f>
        <v>Thaisarco</v>
      </c>
      <c r="S397" s="165" t="str">
        <f t="shared" ca="1" si="56"/>
        <v>TH</v>
      </c>
      <c r="T397" s="165" t="str">
        <f ca="1">IF(B397="","",IF(ISERROR(MATCH($J397,SorP!$B$1:$B$6261,0)),"",INDIRECT("'SorP'!$A$"&amp;MATCH($S397&amp;$J397,SorP!C:C,0))))</f>
        <v>TH-83</v>
      </c>
      <c r="U397" s="185"/>
      <c r="V397" s="209">
        <f>IF(C397="",NA(),IF(OR(C397="Smelter not listed",C397="Smelter not yet identified"),MATCH($B397&amp;$D397,'Smelter Look-up'!$J:$J,0),MATCH($B397&amp;$C397,'Smelter Look-up'!$J:$J,0)))</f>
        <v>543</v>
      </c>
      <c r="X397" s="210">
        <f t="shared" si="57"/>
        <v>0</v>
      </c>
      <c r="AB397" s="211" t="str">
        <f t="shared" si="58"/>
        <v>TinThaisarco</v>
      </c>
    </row>
    <row r="398" spans="1:28" s="210" customFormat="1" ht="25.5">
      <c r="A398" s="165" t="s">
        <v>752</v>
      </c>
      <c r="B398" s="166" t="s">
        <v>1088</v>
      </c>
      <c r="C398" s="170" t="s">
        <v>751</v>
      </c>
      <c r="D398" s="213">
        <v>0</v>
      </c>
      <c r="E398" s="166" t="s">
        <v>15978</v>
      </c>
      <c r="F398" s="166" t="s">
        <v>752</v>
      </c>
      <c r="G398" s="166" t="s">
        <v>12764</v>
      </c>
      <c r="H398" s="167">
        <v>0</v>
      </c>
      <c r="I398" s="168" t="s">
        <v>13312</v>
      </c>
      <c r="J398" s="168" t="s">
        <v>1630</v>
      </c>
      <c r="K398" s="207"/>
      <c r="L398" s="207"/>
      <c r="M398" s="207"/>
      <c r="N398" s="207"/>
      <c r="O398" s="207"/>
      <c r="P398" s="169"/>
      <c r="Q398" s="208"/>
      <c r="R398" s="166" t="str">
        <f ca="1">IF(ISERROR($V398),"",OFFSET('Smelter Look-up'!$C$4,$V398-4,0)&amp;"")</f>
        <v>Rui Da Hung</v>
      </c>
      <c r="S398" s="165" t="str">
        <f t="shared" ca="1" si="56"/>
        <v>TW</v>
      </c>
      <c r="T398" s="165" t="str">
        <f ca="1">IF(B398="","",IF(ISERROR(MATCH($J398,SorP!$B$1:$B$6261,0)),"",INDIRECT("'SorP'!$A$"&amp;MATCH($S398&amp;$J398,SorP!C:C,0))))</f>
        <v>TW-TAO</v>
      </c>
      <c r="U398" s="185"/>
      <c r="V398" s="209">
        <f>IF(C398="",NA(),IF(OR(C398="Smelter not listed",C398="Smelter not yet identified"),MATCH($B398&amp;$D398,'Smelter Look-up'!$J:$J,0),MATCH($B398&amp;$C398,'Smelter Look-up'!$J:$J,0)))</f>
        <v>537</v>
      </c>
      <c r="X398" s="210">
        <f t="shared" si="57"/>
        <v>0</v>
      </c>
      <c r="AB398" s="211" t="str">
        <f t="shared" si="58"/>
        <v>TinRui Da Hung</v>
      </c>
    </row>
    <row r="399" spans="1:28" s="210" customFormat="1" ht="20.25">
      <c r="A399" s="165" t="s">
        <v>1730</v>
      </c>
      <c r="B399" s="166" t="s">
        <v>1088</v>
      </c>
      <c r="C399" s="170" t="s">
        <v>14899</v>
      </c>
      <c r="D399" s="213">
        <v>0</v>
      </c>
      <c r="E399" s="166" t="s">
        <v>15979</v>
      </c>
      <c r="F399" s="166" t="s">
        <v>1730</v>
      </c>
      <c r="G399" s="166" t="s">
        <v>12764</v>
      </c>
      <c r="H399" s="167">
        <v>0</v>
      </c>
      <c r="I399" s="168" t="s">
        <v>1731</v>
      </c>
      <c r="J399" s="168" t="s">
        <v>11963</v>
      </c>
      <c r="K399" s="207"/>
      <c r="L399" s="207"/>
      <c r="M399" s="207"/>
      <c r="N399" s="207"/>
      <c r="O399" s="207"/>
      <c r="P399" s="169"/>
      <c r="Q399" s="208"/>
      <c r="R399" s="166" t="str">
        <f ca="1">IF(ISERROR($V399),"",OFFSET('Smelter Look-up'!$C$4,$V399-4,0)&amp;"")</f>
        <v>Aurubis Berango</v>
      </c>
      <c r="S399" s="165" t="str">
        <f t="shared" ca="1" si="56"/>
        <v>ES</v>
      </c>
      <c r="T399" s="165" t="str">
        <f ca="1">IF(B399="","",IF(ISERROR(MATCH($J399,SorP!$B$1:$B$6261,0)),"",INDIRECT("'SorP'!$A$"&amp;MATCH($S399&amp;$J399,SorP!C:C,0))))</f>
        <v>ES-BI</v>
      </c>
      <c r="U399" s="185"/>
      <c r="V399" s="209">
        <f>IF(C399="",NA(),IF(OR(C399="Smelter not listed",C399="Smelter not yet identified"),MATCH($B399&amp;$D399,'Smelter Look-up'!$J:$J,0),MATCH($B399&amp;$C399,'Smelter Look-up'!$J:$J,0)))</f>
        <v>425</v>
      </c>
      <c r="X399" s="210">
        <f t="shared" si="57"/>
        <v>0</v>
      </c>
      <c r="AB399" s="211" t="str">
        <f t="shared" si="58"/>
        <v>TinAurubis Berango</v>
      </c>
    </row>
    <row r="400" spans="1:28" s="210" customFormat="1" ht="25.5">
      <c r="A400" s="165" t="s">
        <v>14538</v>
      </c>
      <c r="B400" s="166" t="s">
        <v>1088</v>
      </c>
      <c r="C400" s="170" t="s">
        <v>14905</v>
      </c>
      <c r="D400" s="213">
        <v>0</v>
      </c>
      <c r="E400" s="166" t="s">
        <v>15969</v>
      </c>
      <c r="F400" s="166" t="s">
        <v>14538</v>
      </c>
      <c r="G400" s="166" t="s">
        <v>12764</v>
      </c>
      <c r="H400" s="167">
        <v>0</v>
      </c>
      <c r="I400" s="168" t="s">
        <v>1533</v>
      </c>
      <c r="J400" s="168" t="s">
        <v>9582</v>
      </c>
      <c r="K400" s="207"/>
      <c r="L400" s="207"/>
      <c r="M400" s="207"/>
      <c r="N400" s="207"/>
      <c r="O400" s="207"/>
      <c r="P400" s="169"/>
      <c r="Q400" s="208"/>
      <c r="R400" s="166" t="str">
        <f ca="1">IF(ISERROR($V400),"",OFFSET('Smelter Look-up'!$C$4,$V400-4,0)&amp;"")</f>
        <v>Novosibirsk Tin Combine</v>
      </c>
      <c r="S400" s="165" t="str">
        <f t="shared" ca="1" si="56"/>
        <v>RU</v>
      </c>
      <c r="T400" s="165" t="str">
        <f ca="1">IF(B400="","",IF(ISERROR(MATCH($J400,SorP!$B$1:$B$6261,0)),"",INDIRECT("'SorP'!$A$"&amp;MATCH($S400&amp;$J400,SorP!C:C,0))))</f>
        <v>RU-NVS</v>
      </c>
      <c r="U400" s="185"/>
      <c r="V400" s="209">
        <f>IF(C400="",NA(),IF(OR(C400="Smelter not listed",C400="Smelter not yet identified"),MATCH($B400&amp;$D400,'Smelter Look-up'!$J:$J,0),MATCH($B400&amp;$C400,'Smelter Look-up'!$J:$J,0)))</f>
        <v>510</v>
      </c>
      <c r="X400" s="210">
        <f t="shared" si="57"/>
        <v>0</v>
      </c>
      <c r="AB400" s="211" t="str">
        <f t="shared" si="58"/>
        <v>TinNovosibirsk Tin Combine</v>
      </c>
    </row>
    <row r="401" spans="1:28" s="210" customFormat="1" ht="20.25">
      <c r="A401" s="165" t="s">
        <v>1354</v>
      </c>
      <c r="B401" s="166" t="s">
        <v>1088</v>
      </c>
      <c r="C401" s="170" t="s">
        <v>1353</v>
      </c>
      <c r="D401" s="213">
        <v>0</v>
      </c>
      <c r="E401" s="166" t="s">
        <v>15980</v>
      </c>
      <c r="F401" s="166" t="s">
        <v>1354</v>
      </c>
      <c r="G401" s="166" t="s">
        <v>12764</v>
      </c>
      <c r="H401" s="167">
        <v>0</v>
      </c>
      <c r="I401" s="168" t="s">
        <v>12478</v>
      </c>
      <c r="J401" s="168" t="s">
        <v>9030</v>
      </c>
      <c r="K401" s="207"/>
      <c r="L401" s="207"/>
      <c r="M401" s="207"/>
      <c r="N401" s="207"/>
      <c r="O401" s="207"/>
      <c r="P401" s="169"/>
      <c r="Q401" s="208"/>
      <c r="R401" s="166" t="str">
        <f ca="1">IF(ISERROR($V401),"",OFFSET('Smelter Look-up'!$C$4,$V401-4,0)&amp;"")</f>
        <v>O.M. Manufacturing Philippines, Inc.</v>
      </c>
      <c r="S401" s="165" t="str">
        <f t="shared" ca="1" si="56"/>
        <v>PH</v>
      </c>
      <c r="T401" s="165" t="str">
        <f ca="1">IF(B401="","",IF(ISERROR(MATCH($J401,SorP!$B$1:$B$6261,0)),"",INDIRECT("'SorP'!$A$"&amp;MATCH($S401&amp;$J401,SorP!C:C,0))))</f>
        <v>PH-CAV</v>
      </c>
      <c r="U401" s="185"/>
      <c r="V401" s="209">
        <f>IF(C401="",NA(),IF(OR(C401="Smelter not listed",C401="Smelter not yet identified"),MATCH($B401&amp;$D401,'Smelter Look-up'!$J:$J,0),MATCH($B401&amp;$C401,'Smelter Look-up'!$J:$J,0)))</f>
        <v>512</v>
      </c>
      <c r="X401" s="210">
        <f t="shared" si="57"/>
        <v>0</v>
      </c>
      <c r="AB401" s="211" t="str">
        <f t="shared" si="58"/>
        <v>TinO.M. Manufacturing Philippines, Inc.</v>
      </c>
    </row>
    <row r="402" spans="1:28" s="210" customFormat="1" ht="20.25">
      <c r="A402" s="165" t="s">
        <v>738</v>
      </c>
      <c r="B402" s="166" t="s">
        <v>1088</v>
      </c>
      <c r="C402" s="170" t="s">
        <v>778</v>
      </c>
      <c r="D402" s="213">
        <v>0</v>
      </c>
      <c r="E402" s="166" t="s">
        <v>15981</v>
      </c>
      <c r="F402" s="166" t="s">
        <v>738</v>
      </c>
      <c r="G402" s="166" t="s">
        <v>12764</v>
      </c>
      <c r="H402" s="167">
        <v>0</v>
      </c>
      <c r="I402" s="168" t="s">
        <v>1690</v>
      </c>
      <c r="J402" s="168" t="s">
        <v>9079</v>
      </c>
      <c r="K402" s="207"/>
      <c r="L402" s="207"/>
      <c r="M402" s="207"/>
      <c r="N402" s="207"/>
      <c r="O402" s="207"/>
      <c r="P402" s="169"/>
      <c r="Q402" s="208"/>
      <c r="R402" s="166" t="str">
        <f ca="1">IF(ISERROR($V402),"",OFFSET('Smelter Look-up'!$C$4,$V402-4,0)&amp;"")</f>
        <v>Fenix Metals</v>
      </c>
      <c r="S402" s="165" t="str">
        <f t="shared" ca="1" si="56"/>
        <v>PL</v>
      </c>
      <c r="T402" s="165" t="str">
        <f ca="1">IF(B402="","",IF(ISERROR(MATCH($J402,SorP!$B$1:$B$6261,0)),"",INDIRECT("'SorP'!$A$"&amp;MATCH($S402&amp;$J402,SorP!C:C,0))))</f>
        <v>PL-18</v>
      </c>
      <c r="U402" s="185"/>
      <c r="V402" s="209">
        <f>IF(C402="",NA(),IF(OR(C402="Smelter not listed",C402="Smelter not yet identified"),MATCH($B402&amp;$D402,'Smelter Look-up'!$J:$J,0),MATCH($B402&amp;$C402,'Smelter Look-up'!$J:$J,0)))</f>
        <v>462</v>
      </c>
      <c r="X402" s="210">
        <f t="shared" si="57"/>
        <v>0</v>
      </c>
      <c r="AB402" s="211" t="str">
        <f t="shared" si="58"/>
        <v>TinFenix Metals</v>
      </c>
    </row>
    <row r="403" spans="1:28" s="210" customFormat="1" ht="20.25">
      <c r="A403" s="165" t="s">
        <v>744</v>
      </c>
      <c r="B403" s="166" t="s">
        <v>1088</v>
      </c>
      <c r="C403" s="170" t="s">
        <v>992</v>
      </c>
      <c r="D403" s="213">
        <v>0</v>
      </c>
      <c r="E403" s="166" t="s">
        <v>15982</v>
      </c>
      <c r="F403" s="166" t="s">
        <v>744</v>
      </c>
      <c r="G403" s="166" t="s">
        <v>12764</v>
      </c>
      <c r="H403" s="167">
        <v>0</v>
      </c>
      <c r="I403" s="168" t="s">
        <v>1702</v>
      </c>
      <c r="J403" s="168" t="s">
        <v>8699</v>
      </c>
      <c r="K403" s="207"/>
      <c r="L403" s="207"/>
      <c r="M403" s="207"/>
      <c r="N403" s="207"/>
      <c r="O403" s="207"/>
      <c r="P403" s="169"/>
      <c r="Q403" s="208"/>
      <c r="R403" s="166" t="str">
        <f ca="1">IF(ISERROR($V403),"",OFFSET('Smelter Look-up'!$C$4,$V403-4,0)&amp;"")</f>
        <v>Minsur</v>
      </c>
      <c r="S403" s="165" t="str">
        <f t="shared" ca="1" si="56"/>
        <v>PE</v>
      </c>
      <c r="T403" s="165" t="str">
        <f ca="1">IF(B403="","",IF(ISERROR(MATCH($J403,SorP!$B$1:$B$6261,0)),"",INDIRECT("'SorP'!$A$"&amp;MATCH($S403&amp;$J403,SorP!C:C,0))))</f>
        <v>PE-ICA</v>
      </c>
      <c r="U403" s="185"/>
      <c r="V403" s="209">
        <f>IF(C403="",NA(),IF(OR(C403="Smelter not listed",C403="Smelter not yet identified"),MATCH($B403&amp;$D403,'Smelter Look-up'!$J:$J,0),MATCH($B403&amp;$C403,'Smelter Look-up'!$J:$J,0)))</f>
        <v>503</v>
      </c>
      <c r="X403" s="210">
        <f t="shared" si="57"/>
        <v>0</v>
      </c>
      <c r="AB403" s="211" t="str">
        <f t="shared" si="58"/>
        <v>TinMinsur</v>
      </c>
    </row>
    <row r="404" spans="1:28" s="210" customFormat="1" ht="20.25">
      <c r="A404" s="165" t="s">
        <v>15884</v>
      </c>
      <c r="B404" s="166" t="s">
        <v>1088</v>
      </c>
      <c r="C404" s="170" t="s">
        <v>15885</v>
      </c>
      <c r="D404" s="213">
        <v>0</v>
      </c>
      <c r="E404" s="166" t="s">
        <v>15966</v>
      </c>
      <c r="F404" s="166" t="s">
        <v>15884</v>
      </c>
      <c r="G404" s="166" t="s">
        <v>12764</v>
      </c>
      <c r="H404" s="167">
        <v>0</v>
      </c>
      <c r="I404" s="168" t="s">
        <v>15886</v>
      </c>
      <c r="J404" s="168" t="s">
        <v>8321</v>
      </c>
      <c r="K404" s="207"/>
      <c r="L404" s="207"/>
      <c r="M404" s="207"/>
      <c r="N404" s="207"/>
      <c r="O404" s="207"/>
      <c r="P404" s="169"/>
      <c r="Q404" s="208"/>
      <c r="R404" s="166" t="str">
        <f ca="1">IF(ISERROR($V404),"",OFFSET('Smelter Look-up'!$C$4,$V404-4,0)&amp;"")</f>
        <v/>
      </c>
      <c r="S404" s="165" t="str">
        <f t="shared" ca="1" si="56"/>
        <v>MY</v>
      </c>
      <c r="T404" s="165" t="str">
        <f ca="1">IF(B404="","",IF(ISERROR(MATCH($J404,SorP!$B$1:$B$6261,0)),"",INDIRECT("'SorP'!$A$"&amp;MATCH($S404&amp;$J404,SorP!C:C,0))))</f>
        <v>MY-07</v>
      </c>
      <c r="U404" s="185"/>
      <c r="V404" s="209" t="e">
        <f>IF(C404="",NA(),IF(OR(C404="Smelter not listed",C404="Smelter not yet identified"),MATCH($B404&amp;$D404,'Smelter Look-up'!$J:$J,0),MATCH($B404&amp;$C404,'Smelter Look-up'!$J:$J,0)))</f>
        <v>#N/A</v>
      </c>
      <c r="X404" s="210">
        <f t="shared" si="57"/>
        <v>0</v>
      </c>
      <c r="AB404" s="211" t="str">
        <f t="shared" si="58"/>
        <v>TinMalaysia Smelting Corporation (MSC)</v>
      </c>
    </row>
    <row r="405" spans="1:28" s="210" customFormat="1" ht="25.5">
      <c r="A405" s="165" t="s">
        <v>2236</v>
      </c>
      <c r="B405" s="166" t="s">
        <v>1088</v>
      </c>
      <c r="C405" s="170" t="s">
        <v>2206</v>
      </c>
      <c r="D405" s="213">
        <v>0</v>
      </c>
      <c r="E405" s="166" t="s">
        <v>15966</v>
      </c>
      <c r="F405" s="166" t="s">
        <v>2236</v>
      </c>
      <c r="G405" s="166" t="s">
        <v>12764</v>
      </c>
      <c r="H405" s="167">
        <v>0</v>
      </c>
      <c r="I405" s="168" t="s">
        <v>2239</v>
      </c>
      <c r="J405" s="168" t="s">
        <v>2240</v>
      </c>
      <c r="K405" s="207"/>
      <c r="L405" s="207"/>
      <c r="M405" s="207"/>
      <c r="N405" s="207"/>
      <c r="O405" s="207"/>
      <c r="P405" s="169"/>
      <c r="Q405" s="208"/>
      <c r="R405" s="166" t="str">
        <f ca="1">IF(ISERROR($V405),"",OFFSET('Smelter Look-up'!$C$4,$V405-4,0)&amp;"")</f>
        <v>Modeltech Sdn Bhd</v>
      </c>
      <c r="S405" s="165" t="str">
        <f t="shared" ca="1" si="56"/>
        <v>MY</v>
      </c>
      <c r="T405" s="165" t="str">
        <f ca="1">IF(B405="","",IF(ISERROR(MATCH($J405,SorP!$B$1:$B$6261,0)),"",INDIRECT("'SorP'!$A$"&amp;MATCH($S405&amp;$J405,SorP!C:C,0))))</f>
        <v>MY-04</v>
      </c>
      <c r="U405" s="185"/>
      <c r="V405" s="209">
        <f>IF(C405="",NA(),IF(OR(C405="Smelter not listed",C405="Smelter not yet identified"),MATCH($B405&amp;$D405,'Smelter Look-up'!$J:$J,0),MATCH($B405&amp;$C405,'Smelter Look-up'!$J:$J,0)))</f>
        <v>505</v>
      </c>
      <c r="X405" s="210">
        <f t="shared" si="57"/>
        <v>0</v>
      </c>
      <c r="AB405" s="211" t="str">
        <f t="shared" si="58"/>
        <v>TinModeltech Sdn Bhd</v>
      </c>
    </row>
    <row r="406" spans="1:28" s="210" customFormat="1" ht="20.25">
      <c r="A406" s="165" t="s">
        <v>1362</v>
      </c>
      <c r="B406" s="166" t="s">
        <v>1088</v>
      </c>
      <c r="C406" s="170" t="s">
        <v>866</v>
      </c>
      <c r="D406" s="213">
        <v>0</v>
      </c>
      <c r="E406" s="166" t="s">
        <v>15964</v>
      </c>
      <c r="F406" s="166" t="s">
        <v>1362</v>
      </c>
      <c r="G406" s="166" t="s">
        <v>12764</v>
      </c>
      <c r="H406" s="167">
        <v>0</v>
      </c>
      <c r="I406" s="168" t="s">
        <v>1526</v>
      </c>
      <c r="J406" s="168" t="s">
        <v>1527</v>
      </c>
      <c r="K406" s="207"/>
      <c r="L406" s="207"/>
      <c r="M406" s="207"/>
      <c r="N406" s="207"/>
      <c r="O406" s="207"/>
      <c r="P406" s="169"/>
      <c r="Q406" s="208"/>
      <c r="R406" s="166" t="str">
        <f ca="1">IF(ISERROR($V406),"",OFFSET('Smelter Look-up'!$C$4,$V406-4,0)&amp;"")</f>
        <v>Dowa</v>
      </c>
      <c r="S406" s="165" t="str">
        <f t="shared" ca="1" si="56"/>
        <v>JP</v>
      </c>
      <c r="T406" s="165" t="str">
        <f ca="1">IF(B406="","",IF(ISERROR(MATCH($J406,SorP!$B$1:$B$6261,0)),"",INDIRECT("'SorP'!$A$"&amp;MATCH($S406&amp;$J406,SorP!C:C,0))))</f>
        <v>JP-05</v>
      </c>
      <c r="U406" s="185"/>
      <c r="V406" s="209">
        <f>IF(C406="",NA(),IF(OR(C406="Smelter not listed",C406="Smelter not yet identified"),MATCH($B406&amp;$D406,'Smelter Look-up'!$J:$J,0),MATCH($B406&amp;$C406,'Smelter Look-up'!$J:$J,0)))</f>
        <v>450</v>
      </c>
      <c r="X406" s="210">
        <f t="shared" si="57"/>
        <v>0</v>
      </c>
      <c r="AB406" s="211" t="str">
        <f t="shared" si="58"/>
        <v>TinDowa</v>
      </c>
    </row>
    <row r="407" spans="1:28" s="210" customFormat="1" ht="20.25">
      <c r="A407" s="165" t="s">
        <v>745</v>
      </c>
      <c r="B407" s="166" t="s">
        <v>1088</v>
      </c>
      <c r="C407" s="170" t="s">
        <v>1120</v>
      </c>
      <c r="D407" s="213">
        <v>0</v>
      </c>
      <c r="E407" s="166" t="s">
        <v>15964</v>
      </c>
      <c r="F407" s="166" t="s">
        <v>745</v>
      </c>
      <c r="G407" s="166" t="s">
        <v>12764</v>
      </c>
      <c r="H407" s="167">
        <v>0</v>
      </c>
      <c r="I407" s="168" t="s">
        <v>15195</v>
      </c>
      <c r="J407" s="168" t="s">
        <v>6497</v>
      </c>
      <c r="K407" s="207"/>
      <c r="L407" s="207"/>
      <c r="M407" s="207"/>
      <c r="N407" s="207"/>
      <c r="O407" s="207"/>
      <c r="P407" s="169"/>
      <c r="Q407" s="208"/>
      <c r="R407" s="166" t="str">
        <f ca="1">IF(ISERROR($V407),"",OFFSET('Smelter Look-up'!$C$4,$V407-4,0)&amp;"")</f>
        <v>Mitsubishi Materials Corporation</v>
      </c>
      <c r="S407" s="165" t="str">
        <f t="shared" ca="1" si="56"/>
        <v>JP</v>
      </c>
      <c r="T407" s="165" t="str">
        <f ca="1">IF(B407="","",IF(ISERROR(MATCH($J407,SorP!$B$1:$B$6261,0)),"",INDIRECT("'SorP'!$A$"&amp;MATCH($S407&amp;$J407,SorP!C:C,0))))</f>
        <v>JP-28</v>
      </c>
      <c r="U407" s="185"/>
      <c r="V407" s="209">
        <f>IF(C407="",NA(),IF(OR(C407="Smelter not listed",C407="Smelter not yet identified"),MATCH($B407&amp;$D407,'Smelter Look-up'!$J:$J,0),MATCH($B407&amp;$C407,'Smelter Look-up'!$J:$J,0)))</f>
        <v>504</v>
      </c>
      <c r="X407" s="210">
        <f t="shared" si="57"/>
        <v>0</v>
      </c>
      <c r="AB407" s="211" t="str">
        <f t="shared" si="58"/>
        <v>TinMitsubishi Materials Corporation</v>
      </c>
    </row>
    <row r="408" spans="1:28" s="210" customFormat="1" ht="20.25">
      <c r="A408" s="165" t="s">
        <v>767</v>
      </c>
      <c r="B408" s="166" t="s">
        <v>1088</v>
      </c>
      <c r="C408" s="170" t="s">
        <v>13289</v>
      </c>
      <c r="D408" s="213">
        <v>0</v>
      </c>
      <c r="E408" s="166" t="s">
        <v>15983</v>
      </c>
      <c r="F408" s="166" t="s">
        <v>767</v>
      </c>
      <c r="G408" s="166" t="s">
        <v>12764</v>
      </c>
      <c r="H408" s="167">
        <v>0</v>
      </c>
      <c r="I408" s="168" t="s">
        <v>1708</v>
      </c>
      <c r="J408" s="168" t="s">
        <v>5897</v>
      </c>
      <c r="K408" s="207"/>
      <c r="L408" s="207"/>
      <c r="M408" s="207"/>
      <c r="N408" s="207"/>
      <c r="O408" s="207"/>
      <c r="P408" s="169"/>
      <c r="Q408" s="208"/>
      <c r="R408" s="166" t="str">
        <f ca="1">IF(ISERROR($V408),"",OFFSET('Smelter Look-up'!$C$4,$V408-4,0)&amp;"")</f>
        <v>PT Timah Tbk Kundur</v>
      </c>
      <c r="S408" s="165" t="str">
        <f t="shared" ca="1" si="56"/>
        <v>ID</v>
      </c>
      <c r="T408" s="165" t="str">
        <f ca="1">IF(B408="","",IF(ISERROR(MATCH($J408,SorP!$B$1:$B$6261,0)),"",INDIRECT("'SorP'!$A$"&amp;MATCH($S408&amp;$J408,SorP!C:C,0))))</f>
        <v>ID-RI</v>
      </c>
      <c r="U408" s="185"/>
      <c r="V408" s="209">
        <f>IF(C408="",NA(),IF(OR(C408="Smelter not listed",C408="Smelter not yet identified"),MATCH($B408&amp;$D408,'Smelter Look-up'!$J:$J,0),MATCH($B408&amp;$C408,'Smelter Look-up'!$J:$J,0)))</f>
        <v>531</v>
      </c>
      <c r="X408" s="210">
        <f t="shared" si="57"/>
        <v>0</v>
      </c>
      <c r="AB408" s="211" t="str">
        <f t="shared" si="58"/>
        <v>TinPT Timah Tbk Kundur</v>
      </c>
    </row>
    <row r="409" spans="1:28" s="210" customFormat="1" ht="25.5">
      <c r="A409" s="165" t="s">
        <v>750</v>
      </c>
      <c r="B409" s="166" t="s">
        <v>1088</v>
      </c>
      <c r="C409" s="170" t="s">
        <v>13288</v>
      </c>
      <c r="D409" s="213">
        <v>0</v>
      </c>
      <c r="E409" s="166" t="s">
        <v>15983</v>
      </c>
      <c r="F409" s="166" t="s">
        <v>750</v>
      </c>
      <c r="G409" s="166" t="s">
        <v>12764</v>
      </c>
      <c r="H409" s="167">
        <v>0</v>
      </c>
      <c r="I409" s="168" t="s">
        <v>1710</v>
      </c>
      <c r="J409" s="168" t="s">
        <v>12398</v>
      </c>
      <c r="K409" s="207"/>
      <c r="L409" s="207"/>
      <c r="M409" s="207"/>
      <c r="N409" s="207"/>
      <c r="O409" s="207"/>
      <c r="P409" s="169"/>
      <c r="Q409" s="208"/>
      <c r="R409" s="166" t="str">
        <f ca="1">IF(ISERROR($V409),"",OFFSET('Smelter Look-up'!$C$4,$V409-4,0)&amp;"")</f>
        <v>PT Timah Tbk Mentok</v>
      </c>
      <c r="S409" s="165" t="str">
        <f t="shared" ca="1" si="56"/>
        <v>ID</v>
      </c>
      <c r="T409" s="165" t="str">
        <f ca="1">IF(B409="","",IF(ISERROR(MATCH($J409,SorP!$B$1:$B$6261,0)),"",INDIRECT("'SorP'!$A$"&amp;MATCH($S409&amp;$J409,SorP!C:C,0))))</f>
        <v>ID-BB</v>
      </c>
      <c r="U409" s="185"/>
      <c r="V409" s="209">
        <f>IF(C409="",NA(),IF(OR(C409="Smelter not listed",C409="Smelter not yet identified"),MATCH($B409&amp;$D409,'Smelter Look-up'!$J:$J,0),MATCH($B409&amp;$C409,'Smelter Look-up'!$J:$J,0)))</f>
        <v>532</v>
      </c>
      <c r="X409" s="210">
        <f t="shared" si="57"/>
        <v>0</v>
      </c>
      <c r="AB409" s="211" t="str">
        <f t="shared" si="58"/>
        <v>TinPT Timah Tbk Mentok</v>
      </c>
    </row>
    <row r="410" spans="1:28" s="210" customFormat="1" ht="20.25">
      <c r="A410" s="165" t="s">
        <v>14877</v>
      </c>
      <c r="B410" s="166" t="s">
        <v>1090</v>
      </c>
      <c r="C410" s="170" t="s">
        <v>14876</v>
      </c>
      <c r="D410" s="213">
        <v>0</v>
      </c>
      <c r="E410" s="166" t="s">
        <v>15959</v>
      </c>
      <c r="F410" s="166" t="s">
        <v>14877</v>
      </c>
      <c r="G410" s="166" t="s">
        <v>12764</v>
      </c>
      <c r="H410" s="167">
        <v>0</v>
      </c>
      <c r="I410" s="168" t="s">
        <v>14878</v>
      </c>
      <c r="J410" s="168" t="s">
        <v>13117</v>
      </c>
      <c r="K410" s="207"/>
      <c r="L410" s="207"/>
      <c r="M410" s="207"/>
      <c r="N410" s="207"/>
      <c r="O410" s="207"/>
      <c r="P410" s="169"/>
      <c r="Q410" s="208"/>
      <c r="R410" s="166" t="str">
        <f ca="1">IF(ISERROR($V410),"",OFFSET('Smelter Look-up'!$C$4,$V410-4,0)&amp;"")</f>
        <v>YUDU ANSHENG TUNGSTEN CO., LTD.</v>
      </c>
      <c r="S410" s="165" t="str">
        <f t="shared" ca="1" si="56"/>
        <v>CN</v>
      </c>
      <c r="T410" s="165" t="str">
        <f ca="1">IF(B410="","",IF(ISERROR(MATCH($J410,SorP!$B$1:$B$6261,0)),"",INDIRECT("'SorP'!$A$"&amp;MATCH($S410&amp;$J410,SorP!C:C,0))))</f>
        <v>CN-JX</v>
      </c>
      <c r="U410" s="185"/>
      <c r="V410" s="209">
        <f>IF(C410="",NA(),IF(OR(C410="Smelter not listed",C410="Smelter not yet identified"),MATCH($B410&amp;$D410,'Smelter Look-up'!$J:$J,0),MATCH($B410&amp;$C410,'Smelter Look-up'!$J:$J,0)))</f>
        <v>651</v>
      </c>
      <c r="X410" s="210">
        <f t="shared" si="57"/>
        <v>0</v>
      </c>
      <c r="AB410" s="211" t="str">
        <f t="shared" si="58"/>
        <v>TungstenYUDU ANSHENG TUNGSTEN CO., LTD.</v>
      </c>
    </row>
    <row r="411" spans="1:28" s="210" customFormat="1" ht="20.25">
      <c r="A411" s="165" t="s">
        <v>15193</v>
      </c>
      <c r="B411" s="166" t="s">
        <v>1088</v>
      </c>
      <c r="C411" s="170" t="s">
        <v>15192</v>
      </c>
      <c r="D411" s="213">
        <v>0</v>
      </c>
      <c r="E411" s="166" t="s">
        <v>15984</v>
      </c>
      <c r="F411" s="166" t="s">
        <v>15193</v>
      </c>
      <c r="G411" s="166" t="s">
        <v>12764</v>
      </c>
      <c r="H411" s="167">
        <v>0</v>
      </c>
      <c r="I411" s="168" t="s">
        <v>11417</v>
      </c>
      <c r="J411" s="168" t="s">
        <v>4701</v>
      </c>
      <c r="K411" s="207"/>
      <c r="L411" s="207"/>
      <c r="M411" s="207"/>
      <c r="N411" s="207"/>
      <c r="O411" s="207"/>
      <c r="P411" s="169"/>
      <c r="Q411" s="208"/>
      <c r="R411" s="166" t="str">
        <f ca="1">IF(ISERROR($V411),"",OFFSET('Smelter Look-up'!$C$4,$V411-4,0)&amp;"")</f>
        <v>Woodcross Smelting Company Limited</v>
      </c>
      <c r="S411" s="165" t="str">
        <f t="shared" ca="1" si="56"/>
        <v>UG</v>
      </c>
      <c r="T411" s="165" t="str">
        <f ca="1">IF(B411="","",IF(ISERROR(MATCH($J411,SorP!$B$1:$B$6261,0)),"",INDIRECT("'SorP'!$A$"&amp;MATCH($S411&amp;$J411,SorP!C:C,0))))</f>
        <v>UG-W</v>
      </c>
      <c r="U411" s="185"/>
      <c r="V411" s="209">
        <f>IF(C411="",NA(),IF(OR(C411="Smelter not listed",C411="Smelter not yet identified"),MATCH($B411&amp;$D411,'Smelter Look-up'!$J:$J,0),MATCH($B411&amp;$C411,'Smelter Look-up'!$J:$J,0)))</f>
        <v>554</v>
      </c>
      <c r="X411" s="210">
        <f t="shared" si="57"/>
        <v>0</v>
      </c>
      <c r="AB411" s="211" t="str">
        <f t="shared" si="58"/>
        <v>TinWoodcross Smelting Company Limited</v>
      </c>
    </row>
    <row r="412" spans="1:28" s="210" customFormat="1" ht="25.5">
      <c r="A412" s="165" t="s">
        <v>15985</v>
      </c>
      <c r="B412" s="166" t="s">
        <v>1088</v>
      </c>
      <c r="C412" s="170" t="s">
        <v>15986</v>
      </c>
      <c r="D412" s="213">
        <v>0</v>
      </c>
      <c r="E412" s="166" t="s">
        <v>15983</v>
      </c>
      <c r="F412" s="166" t="s">
        <v>15985</v>
      </c>
      <c r="G412" s="166" t="s">
        <v>12764</v>
      </c>
      <c r="H412" s="167">
        <v>0</v>
      </c>
      <c r="I412" s="168" t="s">
        <v>15987</v>
      </c>
      <c r="J412" s="168" t="s">
        <v>12398</v>
      </c>
      <c r="K412" s="207"/>
      <c r="L412" s="207"/>
      <c r="M412" s="207"/>
      <c r="N412" s="207"/>
      <c r="O412" s="207"/>
      <c r="P412" s="169"/>
      <c r="Q412" s="208"/>
      <c r="R412" s="166" t="str">
        <f ca="1">IF(ISERROR($V412),"",OFFSET('Smelter Look-up'!$C$4,$V412-4,0)&amp;"")</f>
        <v/>
      </c>
      <c r="S412" s="165" t="str">
        <f t="shared" ca="1" si="56"/>
        <v>ID</v>
      </c>
      <c r="T412" s="165" t="str">
        <f ca="1">IF(B412="","",IF(ISERROR(MATCH($J412,SorP!$B$1:$B$6261,0)),"",INDIRECT("'SorP'!$A$"&amp;MATCH($S412&amp;$J412,SorP!C:C,0))))</f>
        <v>ID-BB</v>
      </c>
      <c r="U412" s="185"/>
      <c r="V412" s="209" t="e">
        <f>IF(C412="",NA(),IF(OR(C412="Smelter not listed",C412="Smelter not yet identified"),MATCH($B412&amp;$D412,'Smelter Look-up'!$J:$J,0),MATCH($B412&amp;$C412,'Smelter Look-up'!$J:$J,0)))</f>
        <v>#N/A</v>
      </c>
      <c r="X412" s="210">
        <f t="shared" si="57"/>
        <v>0</v>
      </c>
      <c r="AB412" s="211" t="str">
        <f t="shared" si="58"/>
        <v>TinPT Arsed Indonesia</v>
      </c>
    </row>
    <row r="413" spans="1:28" s="210" customFormat="1" ht="25.5">
      <c r="A413" s="165" t="s">
        <v>14907</v>
      </c>
      <c r="B413" s="166" t="s">
        <v>1088</v>
      </c>
      <c r="C413" s="170" t="s">
        <v>14906</v>
      </c>
      <c r="D413" s="213">
        <v>0</v>
      </c>
      <c r="E413" s="166" t="s">
        <v>15983</v>
      </c>
      <c r="F413" s="166" t="s">
        <v>14907</v>
      </c>
      <c r="G413" s="166" t="s">
        <v>12764</v>
      </c>
      <c r="H413" s="167">
        <v>0</v>
      </c>
      <c r="I413" s="168" t="s">
        <v>14910</v>
      </c>
      <c r="J413" s="168" t="s">
        <v>12398</v>
      </c>
      <c r="K413" s="207"/>
      <c r="L413" s="207"/>
      <c r="M413" s="207"/>
      <c r="N413" s="207"/>
      <c r="O413" s="207"/>
      <c r="P413" s="169"/>
      <c r="Q413" s="208"/>
      <c r="R413" s="166" t="str">
        <f ca="1">IF(ISERROR($V413),"",OFFSET('Smelter Look-up'!$C$4,$V413-4,0)&amp;"")</f>
        <v>PT Bangka Prima Tin</v>
      </c>
      <c r="S413" s="165" t="str">
        <f t="shared" ca="1" si="56"/>
        <v>ID</v>
      </c>
      <c r="T413" s="165" t="str">
        <f ca="1">IF(B413="","",IF(ISERROR(MATCH($J413,SorP!$B$1:$B$6261,0)),"",INDIRECT("'SorP'!$A$"&amp;MATCH($S413&amp;$J413,SorP!C:C,0))))</f>
        <v>ID-BB</v>
      </c>
      <c r="U413" s="185"/>
      <c r="V413" s="209">
        <f>IF(C413="",NA(),IF(OR(C413="Smelter not listed",C413="Smelter not yet identified"),MATCH($B413&amp;$D413,'Smelter Look-up'!$J:$J,0),MATCH($B413&amp;$C413,'Smelter Look-up'!$J:$J,0)))</f>
        <v>521</v>
      </c>
      <c r="X413" s="210">
        <f t="shared" si="57"/>
        <v>0</v>
      </c>
      <c r="AB413" s="211" t="str">
        <f t="shared" si="58"/>
        <v>TinPT Bangka Prima Tin</v>
      </c>
    </row>
    <row r="414" spans="1:28" s="210" customFormat="1" ht="25.5">
      <c r="A414" s="165" t="s">
        <v>14902</v>
      </c>
      <c r="B414" s="166" t="s">
        <v>1088</v>
      </c>
      <c r="C414" s="170" t="s">
        <v>14901</v>
      </c>
      <c r="D414" s="213">
        <v>0</v>
      </c>
      <c r="E414" s="166" t="s">
        <v>15983</v>
      </c>
      <c r="F414" s="166" t="s">
        <v>14902</v>
      </c>
      <c r="G414" s="166" t="s">
        <v>12764</v>
      </c>
      <c r="H414" s="167">
        <v>0</v>
      </c>
      <c r="I414" s="168" t="s">
        <v>14908</v>
      </c>
      <c r="J414" s="168" t="s">
        <v>12398</v>
      </c>
      <c r="K414" s="207"/>
      <c r="L414" s="207"/>
      <c r="M414" s="207"/>
      <c r="N414" s="207"/>
      <c r="O414" s="207"/>
      <c r="P414" s="169"/>
      <c r="Q414" s="208"/>
      <c r="R414" s="166" t="str">
        <f ca="1">IF(ISERROR($V414),"",OFFSET('Smelter Look-up'!$C$4,$V414-4,0)&amp;"")</f>
        <v>PT Premium Tin Indonesia</v>
      </c>
      <c r="S414" s="165" t="str">
        <f t="shared" ca="1" si="56"/>
        <v>ID</v>
      </c>
      <c r="T414" s="165" t="str">
        <f ca="1">IF(B414="","",IF(ISERROR(MATCH($J414,SorP!$B$1:$B$6261,0)),"",INDIRECT("'SorP'!$A$"&amp;MATCH($S414&amp;$J414,SorP!C:C,0))))</f>
        <v>ID-BB</v>
      </c>
      <c r="U414" s="185"/>
      <c r="V414" s="209">
        <f>IF(C414="",NA(),IF(OR(C414="Smelter not listed",C414="Smelter not yet identified"),MATCH($B414&amp;$D414,'Smelter Look-up'!$J:$J,0),MATCH($B414&amp;$C414,'Smelter Look-up'!$J:$J,0)))</f>
        <v>526</v>
      </c>
      <c r="X414" s="210">
        <f t="shared" si="57"/>
        <v>0</v>
      </c>
      <c r="AB414" s="211" t="str">
        <f t="shared" si="58"/>
        <v>TinPT Premium Tin Indonesia</v>
      </c>
    </row>
    <row r="415" spans="1:28" s="210" customFormat="1" ht="20.25">
      <c r="A415" s="165" t="s">
        <v>15452</v>
      </c>
      <c r="B415" s="166" t="s">
        <v>1088</v>
      </c>
      <c r="C415" s="170" t="s">
        <v>901</v>
      </c>
      <c r="D415" s="213" t="s">
        <v>15451</v>
      </c>
      <c r="E415" s="166" t="s">
        <v>15983</v>
      </c>
      <c r="F415" s="166" t="s">
        <v>15452</v>
      </c>
      <c r="G415" s="166" t="s">
        <v>12764</v>
      </c>
      <c r="H415" s="167">
        <v>0</v>
      </c>
      <c r="I415" s="168" t="s">
        <v>15973</v>
      </c>
      <c r="J415" s="168" t="s">
        <v>15973</v>
      </c>
      <c r="K415" s="207"/>
      <c r="L415" s="207"/>
      <c r="M415" s="207"/>
      <c r="N415" s="207"/>
      <c r="O415" s="207"/>
      <c r="P415" s="169"/>
      <c r="Q415" s="208"/>
      <c r="R415" s="166" t="str">
        <f ca="1">IF(ISERROR($V415),"",OFFSET('Smelter Look-up'!$C$4,$V415-4,0)&amp;"")</f>
        <v>CV Ayi Jaya</v>
      </c>
      <c r="S415" s="165" t="str">
        <f t="shared" ca="1" si="56"/>
        <v>ID</v>
      </c>
      <c r="T415" s="165" t="str">
        <f ca="1">IF(B415="","",IF(ISERROR(MATCH($J415,SorP!$B$1:$B$6261,0)),"",INDIRECT("'SorP'!$A$"&amp;MATCH($S415&amp;$J415,SorP!C:C,0))))</f>
        <v/>
      </c>
      <c r="U415" s="185"/>
      <c r="V415" s="209">
        <f>IF(C415="",NA(),IF(OR(C415="Smelter not listed",C415="Smelter not yet identified"),MATCH($B415&amp;$D415,'Smelter Look-up'!$J:$J,0),MATCH($B415&amp;$C415,'Smelter Look-up'!$J:$J,0)))</f>
        <v>443</v>
      </c>
      <c r="X415" s="210">
        <f t="shared" si="57"/>
        <v>0</v>
      </c>
      <c r="AB415" s="211" t="str">
        <f t="shared" si="58"/>
        <v>TinSmelter Not Listed</v>
      </c>
    </row>
    <row r="416" spans="1:28" s="210" customFormat="1" ht="25.5">
      <c r="A416" s="165" t="s">
        <v>749</v>
      </c>
      <c r="B416" s="166" t="s">
        <v>1088</v>
      </c>
      <c r="C416" s="170" t="s">
        <v>607</v>
      </c>
      <c r="D416" s="213">
        <v>0</v>
      </c>
      <c r="E416" s="166" t="s">
        <v>15983</v>
      </c>
      <c r="F416" s="166" t="s">
        <v>749</v>
      </c>
      <c r="G416" s="166" t="s">
        <v>12764</v>
      </c>
      <c r="H416" s="167">
        <v>0</v>
      </c>
      <c r="I416" s="168" t="s">
        <v>1686</v>
      </c>
      <c r="J416" s="168" t="s">
        <v>12398</v>
      </c>
      <c r="K416" s="207"/>
      <c r="L416" s="207"/>
      <c r="M416" s="207"/>
      <c r="N416" s="207"/>
      <c r="O416" s="207"/>
      <c r="P416" s="169"/>
      <c r="Q416" s="208"/>
      <c r="R416" s="166" t="str">
        <f ca="1">IF(ISERROR($V416),"",OFFSET('Smelter Look-up'!$C$4,$V416-4,0)&amp;"")</f>
        <v>PT Mitra Stania Prima</v>
      </c>
      <c r="S416" s="165" t="str">
        <f t="shared" ca="1" si="56"/>
        <v>ID</v>
      </c>
      <c r="T416" s="165" t="str">
        <f ca="1">IF(B416="","",IF(ISERROR(MATCH($J416,SorP!$B$1:$B$6261,0)),"",INDIRECT("'SorP'!$A$"&amp;MATCH($S416&amp;$J416,SorP!C:C,0))))</f>
        <v>ID-BB</v>
      </c>
      <c r="U416" s="185"/>
      <c r="V416" s="209">
        <f>IF(C416="",NA(),IF(OR(C416="Smelter not listed",C416="Smelter not yet identified"),MATCH($B416&amp;$D416,'Smelter Look-up'!$J:$J,0),MATCH($B416&amp;$C416,'Smelter Look-up'!$J:$J,0)))</f>
        <v>524</v>
      </c>
      <c r="X416" s="210">
        <f t="shared" si="57"/>
        <v>0</v>
      </c>
      <c r="AB416" s="211" t="str">
        <f t="shared" si="58"/>
        <v>TinPT Mitra Stania Prima</v>
      </c>
    </row>
    <row r="417" spans="1:28" s="210" customFormat="1" ht="25.5">
      <c r="A417" s="165" t="s">
        <v>1356</v>
      </c>
      <c r="B417" s="166" t="s">
        <v>1088</v>
      </c>
      <c r="C417" s="170" t="s">
        <v>1355</v>
      </c>
      <c r="D417" s="213">
        <v>0</v>
      </c>
      <c r="E417" s="166" t="s">
        <v>15983</v>
      </c>
      <c r="F417" s="166" t="s">
        <v>1356</v>
      </c>
      <c r="G417" s="166" t="s">
        <v>12764</v>
      </c>
      <c r="H417" s="167">
        <v>0</v>
      </c>
      <c r="I417" s="168" t="s">
        <v>1686</v>
      </c>
      <c r="J417" s="168" t="s">
        <v>12398</v>
      </c>
      <c r="K417" s="207"/>
      <c r="L417" s="207"/>
      <c r="M417" s="207"/>
      <c r="N417" s="207"/>
      <c r="O417" s="207"/>
      <c r="P417" s="169"/>
      <c r="Q417" s="208"/>
      <c r="R417" s="166" t="str">
        <f ca="1">IF(ISERROR($V417),"",OFFSET('Smelter Look-up'!$C$4,$V417-4,0)&amp;"")</f>
        <v>PT ATD Makmur Mandiri Jaya</v>
      </c>
      <c r="S417" s="165" t="str">
        <f t="shared" ca="1" si="56"/>
        <v>ID</v>
      </c>
      <c r="T417" s="165" t="str">
        <f ca="1">IF(B417="","",IF(ISERROR(MATCH($J417,SorP!$B$1:$B$6261,0)),"",INDIRECT("'SorP'!$A$"&amp;MATCH($S417&amp;$J417,SorP!C:C,0))))</f>
        <v>ID-BB</v>
      </c>
      <c r="U417" s="185"/>
      <c r="V417" s="209">
        <f>IF(C417="",NA(),IF(OR(C417="Smelter not listed",C417="Smelter not yet identified"),MATCH($B417&amp;$D417,'Smelter Look-up'!$J:$J,0),MATCH($B417&amp;$C417,'Smelter Look-up'!$J:$J,0)))</f>
        <v>520</v>
      </c>
      <c r="X417" s="210">
        <f t="shared" si="57"/>
        <v>0</v>
      </c>
      <c r="AB417" s="211" t="str">
        <f t="shared" si="58"/>
        <v>TinPT ATD Makmur Mandiri Jaya</v>
      </c>
    </row>
    <row r="418" spans="1:28" s="210" customFormat="1" ht="20.25">
      <c r="A418" s="165" t="s">
        <v>14870</v>
      </c>
      <c r="B418" s="166" t="s">
        <v>1088</v>
      </c>
      <c r="C418" s="170" t="s">
        <v>14869</v>
      </c>
      <c r="D418" s="213">
        <v>0</v>
      </c>
      <c r="E418" s="166" t="s">
        <v>15983</v>
      </c>
      <c r="F418" s="166" t="s">
        <v>14870</v>
      </c>
      <c r="G418" s="166" t="s">
        <v>12764</v>
      </c>
      <c r="H418" s="167">
        <v>0</v>
      </c>
      <c r="I418" s="168" t="s">
        <v>14871</v>
      </c>
      <c r="J418" s="168" t="s">
        <v>1707</v>
      </c>
      <c r="K418" s="207"/>
      <c r="L418" s="207"/>
      <c r="M418" s="207"/>
      <c r="N418" s="207"/>
      <c r="O418" s="207"/>
      <c r="P418" s="169"/>
      <c r="Q418" s="208"/>
      <c r="R418" s="166" t="str">
        <f ca="1">IF(ISERROR($V418),"",OFFSET('Smelter Look-up'!$C$4,$V418-4,0)&amp;"")</f>
        <v>PT Cipta Persada Mulia</v>
      </c>
      <c r="S418" s="165" t="str">
        <f t="shared" ca="1" si="56"/>
        <v>ID</v>
      </c>
      <c r="T418" s="165" t="str">
        <f ca="1">IF(B418="","",IF(ISERROR(MATCH($J418,SorP!$B$1:$B$6261,0)),"",INDIRECT("'SorP'!$A$"&amp;MATCH($S418&amp;$J418,SorP!C:C,0))))</f>
        <v>ID-KR</v>
      </c>
      <c r="U418" s="185"/>
      <c r="V418" s="209">
        <f>IF(C418="",NA(),IF(OR(C418="Smelter not listed",C418="Smelter not yet identified"),MATCH($B418&amp;$D418,'Smelter Look-up'!$J:$J,0),MATCH($B418&amp;$C418,'Smelter Look-up'!$J:$J,0)))</f>
        <v>522</v>
      </c>
      <c r="X418" s="210">
        <f t="shared" si="57"/>
        <v>0</v>
      </c>
      <c r="AB418" s="211" t="str">
        <f t="shared" si="58"/>
        <v>TinPT Cipta Persada Mulia</v>
      </c>
    </row>
    <row r="419" spans="1:28" s="210" customFormat="1" ht="25.5">
      <c r="A419" s="165" t="s">
        <v>15179</v>
      </c>
      <c r="B419" s="166" t="s">
        <v>1088</v>
      </c>
      <c r="C419" s="170" t="s">
        <v>15178</v>
      </c>
      <c r="D419" s="213">
        <v>0</v>
      </c>
      <c r="E419" s="166" t="s">
        <v>15983</v>
      </c>
      <c r="F419" s="166" t="s">
        <v>15179</v>
      </c>
      <c r="G419" s="166" t="s">
        <v>12764</v>
      </c>
      <c r="H419" s="167">
        <v>0</v>
      </c>
      <c r="I419" s="168" t="s">
        <v>14554</v>
      </c>
      <c r="J419" s="168" t="s">
        <v>12398</v>
      </c>
      <c r="K419" s="207"/>
      <c r="L419" s="207"/>
      <c r="M419" s="207"/>
      <c r="N419" s="207"/>
      <c r="O419" s="207"/>
      <c r="P419" s="169"/>
      <c r="Q419" s="208"/>
      <c r="R419" s="166" t="str">
        <f ca="1">IF(ISERROR($V419),"",OFFSET('Smelter Look-up'!$C$4,$V419-4,0)&amp;"")</f>
        <v>PT Rajehan Ariq</v>
      </c>
      <c r="S419" s="165" t="str">
        <f t="shared" ca="1" si="56"/>
        <v>ID</v>
      </c>
      <c r="T419" s="165" t="str">
        <f ca="1">IF(B419="","",IF(ISERROR(MATCH($J419,SorP!$B$1:$B$6261,0)),"",INDIRECT("'SorP'!$A$"&amp;MATCH($S419&amp;$J419,SorP!C:C,0))))</f>
        <v>ID-BB</v>
      </c>
      <c r="U419" s="185"/>
      <c r="V419" s="209">
        <f>IF(C419="",NA(),IF(OR(C419="Smelter not listed",C419="Smelter not yet identified"),MATCH($B419&amp;$D419,'Smelter Look-up'!$J:$J,0),MATCH($B419&amp;$C419,'Smelter Look-up'!$J:$J,0)))</f>
        <v>529</v>
      </c>
      <c r="X419" s="210">
        <f t="shared" si="57"/>
        <v>0</v>
      </c>
      <c r="AB419" s="211" t="str">
        <f t="shared" si="58"/>
        <v>TinPT Rajehan Ariq</v>
      </c>
    </row>
    <row r="420" spans="1:28" s="210" customFormat="1" ht="25.5">
      <c r="A420" s="165" t="s">
        <v>15253</v>
      </c>
      <c r="B420" s="166" t="s">
        <v>1088</v>
      </c>
      <c r="C420" s="170" t="s">
        <v>15252</v>
      </c>
      <c r="D420" s="213">
        <v>0</v>
      </c>
      <c r="E420" s="166" t="s">
        <v>15983</v>
      </c>
      <c r="F420" s="166" t="s">
        <v>15253</v>
      </c>
      <c r="G420" s="166" t="s">
        <v>12764</v>
      </c>
      <c r="H420" s="167">
        <v>0</v>
      </c>
      <c r="I420" s="168" t="s">
        <v>14554</v>
      </c>
      <c r="J420" s="168" t="s">
        <v>12398</v>
      </c>
      <c r="K420" s="207"/>
      <c r="L420" s="207"/>
      <c r="M420" s="207"/>
      <c r="N420" s="207"/>
      <c r="O420" s="207"/>
      <c r="P420" s="169"/>
      <c r="Q420" s="208"/>
      <c r="R420" s="166" t="str">
        <f ca="1">IF(ISERROR($V420),"",OFFSET('Smelter Look-up'!$C$4,$V420-4,0)&amp;"")</f>
        <v>PT Prima Timah Utama</v>
      </c>
      <c r="S420" s="165" t="str">
        <f t="shared" ca="1" si="56"/>
        <v>ID</v>
      </c>
      <c r="T420" s="165" t="str">
        <f ca="1">IF(B420="","",IF(ISERROR(MATCH($J420,SorP!$B$1:$B$6261,0)),"",INDIRECT("'SorP'!$A$"&amp;MATCH($S420&amp;$J420,SorP!C:C,0))))</f>
        <v>ID-BB</v>
      </c>
      <c r="U420" s="185"/>
      <c r="V420" s="209">
        <f>IF(C420="",NA(),IF(OR(C420="Smelter not listed",C420="Smelter not yet identified"),MATCH($B420&amp;$D420,'Smelter Look-up'!$J:$J,0),MATCH($B420&amp;$C420,'Smelter Look-up'!$J:$J,0)))</f>
        <v>527</v>
      </c>
      <c r="X420" s="210">
        <f t="shared" si="57"/>
        <v>0</v>
      </c>
      <c r="AB420" s="211" t="str">
        <f t="shared" si="58"/>
        <v>TinPT Prima Timah Utama</v>
      </c>
    </row>
    <row r="421" spans="1:28" s="210" customFormat="1" ht="20.25">
      <c r="A421" s="165" t="s">
        <v>13293</v>
      </c>
      <c r="B421" s="166" t="s">
        <v>1088</v>
      </c>
      <c r="C421" s="170" t="s">
        <v>13292</v>
      </c>
      <c r="D421" s="213">
        <v>0</v>
      </c>
      <c r="E421" s="166" t="s">
        <v>15963</v>
      </c>
      <c r="F421" s="166" t="s">
        <v>13293</v>
      </c>
      <c r="G421" s="166" t="s">
        <v>12764</v>
      </c>
      <c r="H421" s="167">
        <v>0</v>
      </c>
      <c r="I421" s="168" t="s">
        <v>13311</v>
      </c>
      <c r="J421" s="168" t="s">
        <v>14933</v>
      </c>
      <c r="K421" s="207"/>
      <c r="L421" s="207"/>
      <c r="M421" s="207"/>
      <c r="N421" s="207"/>
      <c r="O421" s="207"/>
      <c r="P421" s="169"/>
      <c r="Q421" s="208"/>
      <c r="R421" s="166" t="str">
        <f ca="1">IF(ISERROR($V421),"",OFFSET('Smelter Look-up'!$C$4,$V421-4,0)&amp;"")</f>
        <v>Precious Minerals and Smelting Limited</v>
      </c>
      <c r="S421" s="165" t="str">
        <f t="shared" ca="1" si="56"/>
        <v>IN</v>
      </c>
      <c r="T421" s="165" t="str">
        <f ca="1">IF(B421="","",IF(ISERROR(MATCH($J421,SorP!$B$1:$B$6261,0)),"",INDIRECT("'SorP'!$A$"&amp;MATCH($S421&amp;$J421,SorP!C:C,0))))</f>
        <v>IN-CG</v>
      </c>
      <c r="U421" s="185"/>
      <c r="V421" s="209">
        <f>IF(C421="",NA(),IF(OR(C421="Smelter not listed",C421="Smelter not yet identified"),MATCH($B421&amp;$D421,'Smelter Look-up'!$J:$J,0),MATCH($B421&amp;$C421,'Smelter Look-up'!$J:$J,0)))</f>
        <v>517</v>
      </c>
      <c r="X421" s="210">
        <f t="shared" si="57"/>
        <v>0</v>
      </c>
      <c r="AB421" s="211" t="str">
        <f t="shared" si="58"/>
        <v>TinPrecious Minerals and Smelting Limited</v>
      </c>
    </row>
    <row r="422" spans="1:28" s="210" customFormat="1" ht="20.25">
      <c r="A422" s="165" t="s">
        <v>14916</v>
      </c>
      <c r="B422" s="166" t="s">
        <v>1090</v>
      </c>
      <c r="C422" s="170" t="s">
        <v>14915</v>
      </c>
      <c r="D422" s="213">
        <v>0</v>
      </c>
      <c r="E422" s="166" t="s">
        <v>15974</v>
      </c>
      <c r="F422" s="166" t="s">
        <v>14916</v>
      </c>
      <c r="G422" s="166" t="s">
        <v>12764</v>
      </c>
      <c r="H422" s="167">
        <v>0</v>
      </c>
      <c r="I422" s="168" t="s">
        <v>14921</v>
      </c>
      <c r="J422" s="168" t="s">
        <v>11696</v>
      </c>
      <c r="K422" s="207"/>
      <c r="L422" s="207"/>
      <c r="M422" s="207"/>
      <c r="N422" s="207"/>
      <c r="O422" s="207"/>
      <c r="P422" s="169"/>
      <c r="Q422" s="208"/>
      <c r="R422" s="166" t="str">
        <f ca="1">IF(ISERROR($V422),"",OFFSET('Smelter Look-up'!$C$4,$V422-4,0)&amp;"")</f>
        <v>Nam Viet Cromit Joint Stock Company</v>
      </c>
      <c r="S422" s="165" t="str">
        <f t="shared" ref="S422:S452" ca="1" si="59">IF(B422="","",IF(ISERROR(MATCH($E422,CL,0)),"Unknown",INDIRECT("'C'!$A$"&amp;MATCH($E422,CL,0)+1)))</f>
        <v>VN</v>
      </c>
      <c r="T422" s="165" t="str">
        <f ca="1">IF(B422="","",IF(ISERROR(MATCH($J422,SorP!$B$1:$B$6261,0)),"",INDIRECT("'SorP'!$A$"&amp;MATCH($S422&amp;$J422,SorP!C:C,0))))</f>
        <v>VN-21</v>
      </c>
      <c r="U422" s="185"/>
      <c r="V422" s="209">
        <f>IF(C422="",NA(),IF(OR(C422="Smelter not listed",C422="Smelter not yet identified"),MATCH($B422&amp;$D422,'Smelter Look-up'!$J:$J,0),MATCH($B422&amp;$C422,'Smelter Look-up'!$J:$J,0)))</f>
        <v>627</v>
      </c>
      <c r="X422" s="210">
        <f t="shared" ref="X422:X452" si="60">IF(AND(C422="Smelter not listed",OR(LEN(D422)=0,LEN(E422)=0)),1,0)</f>
        <v>0</v>
      </c>
      <c r="AB422" s="211" t="str">
        <f t="shared" ref="AB422:AB452" si="61">B422&amp;C422</f>
        <v>TungstenNam Viet Cromit Joint Stock Company</v>
      </c>
    </row>
    <row r="423" spans="1:28" s="210" customFormat="1" ht="20.25">
      <c r="A423" s="165" t="s">
        <v>15223</v>
      </c>
      <c r="B423" s="166" t="s">
        <v>1087</v>
      </c>
      <c r="C423" s="170" t="s">
        <v>15224</v>
      </c>
      <c r="D423" s="213">
        <v>0</v>
      </c>
      <c r="E423" s="166" t="s">
        <v>15982</v>
      </c>
      <c r="F423" s="166" t="s">
        <v>15223</v>
      </c>
      <c r="G423" s="166" t="s">
        <v>12764</v>
      </c>
      <c r="H423" s="167">
        <v>0</v>
      </c>
      <c r="I423" s="168" t="s">
        <v>15230</v>
      </c>
      <c r="J423" s="168" t="s">
        <v>8715</v>
      </c>
      <c r="K423" s="207"/>
      <c r="L423" s="207"/>
      <c r="M423" s="207"/>
      <c r="N423" s="207"/>
      <c r="O423" s="207"/>
      <c r="P423" s="169"/>
      <c r="Q423" s="208"/>
      <c r="R423" s="166" t="str">
        <f ca="1">IF(ISERROR($V423),"",OFFSET('Smelter Look-up'!$C$4,$V423-4,0)&amp;"")</f>
        <v>Minera Titan del Peru SRL (MTP) - Belen Plant</v>
      </c>
      <c r="S423" s="165" t="str">
        <f t="shared" ca="1" si="59"/>
        <v>PE</v>
      </c>
      <c r="T423" s="165" t="str">
        <f ca="1">IF(B423="","",IF(ISERROR(MATCH($J423,SorP!$B$1:$B$6261,0)),"",INDIRECT("'SorP'!$A$"&amp;MATCH($S423&amp;$J423,SorP!C:C,0))))</f>
        <v>PE-ARE</v>
      </c>
      <c r="U423" s="185"/>
      <c r="V423" s="209">
        <f>IF(C423="",NA(),IF(OR(C423="Smelter not listed",C423="Smelter not yet identified"),MATCH($B423&amp;$D423,'Smelter Look-up'!$J:$J,0),MATCH($B423&amp;$C423,'Smelter Look-up'!$J:$J,0)))</f>
        <v>203</v>
      </c>
      <c r="X423" s="210">
        <f t="shared" si="60"/>
        <v>0</v>
      </c>
      <c r="AB423" s="211" t="str">
        <f t="shared" si="61"/>
        <v>GoldMinera Titán del Perú SRL (MTP) - Belen Plant</v>
      </c>
    </row>
    <row r="424" spans="1:28" s="210" customFormat="1" ht="25.5">
      <c r="A424" s="165" t="s">
        <v>742</v>
      </c>
      <c r="B424" s="166" t="s">
        <v>1088</v>
      </c>
      <c r="C424" s="170" t="s">
        <v>1281</v>
      </c>
      <c r="D424" s="213">
        <v>0</v>
      </c>
      <c r="E424" s="166" t="s">
        <v>15959</v>
      </c>
      <c r="F424" s="166" t="s">
        <v>742</v>
      </c>
      <c r="G424" s="166" t="s">
        <v>12764</v>
      </c>
      <c r="H424" s="167">
        <v>0</v>
      </c>
      <c r="I424" s="168" t="s">
        <v>1694</v>
      </c>
      <c r="J424" s="168" t="s">
        <v>13101</v>
      </c>
      <c r="K424" s="207"/>
      <c r="L424" s="207"/>
      <c r="M424" s="207"/>
      <c r="N424" s="207"/>
      <c r="O424" s="207"/>
      <c r="P424" s="169"/>
      <c r="Q424" s="208"/>
      <c r="R424" s="166" t="str">
        <f ca="1">IF(ISERROR($V424),"",OFFSET('Smelter Look-up'!$C$4,$V424-4,0)&amp;"")</f>
        <v>China Tin Group Co., Ltd.</v>
      </c>
      <c r="S424" s="165" t="str">
        <f t="shared" ca="1" si="59"/>
        <v>CN</v>
      </c>
      <c r="T424" s="165" t="str">
        <f ca="1">IF(B424="","",IF(ISERROR(MATCH($J424,SorP!$B$1:$B$6261,0)),"",INDIRECT("'SorP'!$A$"&amp;MATCH($S424&amp;$J424,SorP!C:C,0))))</f>
        <v>CN-GX</v>
      </c>
      <c r="U424" s="185"/>
      <c r="V424" s="209">
        <f>IF(C424="",NA(),IF(OR(C424="Smelter not listed",C424="Smelter not yet identified"),MATCH($B424&amp;$D424,'Smelter Look-up'!$J:$J,0),MATCH($B424&amp;$C424,'Smelter Look-up'!$J:$J,0)))</f>
        <v>431</v>
      </c>
      <c r="X424" s="210">
        <f t="shared" si="60"/>
        <v>0</v>
      </c>
      <c r="AB424" s="211" t="str">
        <f t="shared" si="61"/>
        <v>TinChina Tin Group Co., Ltd.</v>
      </c>
    </row>
    <row r="425" spans="1:28" s="210" customFormat="1" ht="20.25">
      <c r="A425" s="165" t="s">
        <v>740</v>
      </c>
      <c r="B425" s="166" t="s">
        <v>1088</v>
      </c>
      <c r="C425" s="170" t="s">
        <v>1691</v>
      </c>
      <c r="D425" s="213">
        <v>0</v>
      </c>
      <c r="E425" s="166" t="s">
        <v>15959</v>
      </c>
      <c r="F425" s="166" t="s">
        <v>740</v>
      </c>
      <c r="G425" s="166" t="s">
        <v>12764</v>
      </c>
      <c r="H425" s="167">
        <v>0</v>
      </c>
      <c r="I425" s="168" t="s">
        <v>2336</v>
      </c>
      <c r="J425" s="168" t="s">
        <v>13126</v>
      </c>
      <c r="K425" s="207"/>
      <c r="L425" s="207"/>
      <c r="M425" s="207"/>
      <c r="N425" s="207"/>
      <c r="O425" s="207"/>
      <c r="P425" s="169"/>
      <c r="Q425" s="208"/>
      <c r="R425" s="166" t="str">
        <f ca="1">IF(ISERROR($V425),"",OFFSET('Smelter Look-up'!$C$4,$V425-4,0)&amp;"")</f>
        <v>Gejiu Zili Mining And Metallurgy Co., Ltd.</v>
      </c>
      <c r="S425" s="165" t="str">
        <f t="shared" ca="1" si="59"/>
        <v>CN</v>
      </c>
      <c r="T425" s="165" t="str">
        <f ca="1">IF(B425="","",IF(ISERROR(MATCH($J425,SorP!$B$1:$B$6261,0)),"",INDIRECT("'SorP'!$A$"&amp;MATCH($S425&amp;$J425,SorP!C:C,0))))</f>
        <v>CN-YN</v>
      </c>
      <c r="U425" s="185"/>
      <c r="V425" s="209">
        <f>IF(C425="",NA(),IF(OR(C425="Smelter not listed",C425="Smelter not yet identified"),MATCH($B425&amp;$D425,'Smelter Look-up'!$J:$J,0),MATCH($B425&amp;$C425,'Smelter Look-up'!$J:$J,0)))</f>
        <v>471</v>
      </c>
      <c r="X425" s="210">
        <f t="shared" si="60"/>
        <v>0</v>
      </c>
      <c r="AB425" s="211" t="str">
        <f t="shared" si="61"/>
        <v>TinGejiu Zili Mining And Metallurgy Co., Ltd.</v>
      </c>
    </row>
    <row r="426" spans="1:28" s="210" customFormat="1" ht="20.25">
      <c r="A426" s="165" t="s">
        <v>739</v>
      </c>
      <c r="B426" s="166" t="s">
        <v>1088</v>
      </c>
      <c r="C426" s="170" t="s">
        <v>2053</v>
      </c>
      <c r="D426" s="213">
        <v>0</v>
      </c>
      <c r="E426" s="166" t="s">
        <v>15959</v>
      </c>
      <c r="F426" s="166" t="s">
        <v>739</v>
      </c>
      <c r="G426" s="166" t="s">
        <v>12764</v>
      </c>
      <c r="H426" s="167">
        <v>0</v>
      </c>
      <c r="I426" s="168" t="s">
        <v>2336</v>
      </c>
      <c r="J426" s="168" t="s">
        <v>13126</v>
      </c>
      <c r="K426" s="207"/>
      <c r="L426" s="207"/>
      <c r="M426" s="207"/>
      <c r="N426" s="207"/>
      <c r="O426" s="207"/>
      <c r="P426" s="169"/>
      <c r="Q426" s="208"/>
      <c r="R426" s="166" t="str">
        <f ca="1">IF(ISERROR($V426),"",OFFSET('Smelter Look-up'!$C$4,$V426-4,0)&amp;"")</f>
        <v>Gejiu Non-Ferrous Metal Processing Co., Ltd.</v>
      </c>
      <c r="S426" s="165" t="str">
        <f t="shared" ca="1" si="59"/>
        <v>CN</v>
      </c>
      <c r="T426" s="165" t="str">
        <f ca="1">IF(B426="","",IF(ISERROR(MATCH($J426,SorP!$B$1:$B$6261,0)),"",INDIRECT("'SorP'!$A$"&amp;MATCH($S426&amp;$J426,SorP!C:C,0))))</f>
        <v>CN-YN</v>
      </c>
      <c r="U426" s="185"/>
      <c r="V426" s="209">
        <f>IF(C426="",NA(),IF(OR(C426="Smelter not listed",C426="Smelter not yet identified"),MATCH($B426&amp;$D426,'Smelter Look-up'!$J:$J,0),MATCH($B426&amp;$C426,'Smelter Look-up'!$J:$J,0)))</f>
        <v>468</v>
      </c>
      <c r="X426" s="210">
        <f t="shared" si="60"/>
        <v>0</v>
      </c>
      <c r="AB426" s="211" t="str">
        <f t="shared" si="61"/>
        <v>TinGejiu Non-Ferrous Metal Processing Co., Ltd.</v>
      </c>
    </row>
    <row r="427" spans="1:28" s="210" customFormat="1" ht="25.5">
      <c r="A427" s="165" t="s">
        <v>2175</v>
      </c>
      <c r="B427" s="166" t="s">
        <v>1088</v>
      </c>
      <c r="C427" s="170" t="s">
        <v>2228</v>
      </c>
      <c r="D427" s="213">
        <v>0</v>
      </c>
      <c r="E427" s="166" t="s">
        <v>15959</v>
      </c>
      <c r="F427" s="166" t="s">
        <v>2175</v>
      </c>
      <c r="G427" s="166" t="s">
        <v>12764</v>
      </c>
      <c r="H427" s="167">
        <v>0</v>
      </c>
      <c r="I427" s="168" t="s">
        <v>1693</v>
      </c>
      <c r="J427" s="168" t="s">
        <v>13121</v>
      </c>
      <c r="K427" s="207"/>
      <c r="L427" s="207"/>
      <c r="M427" s="207"/>
      <c r="N427" s="207"/>
      <c r="O427" s="207"/>
      <c r="P427" s="169"/>
      <c r="Q427" s="208"/>
      <c r="R427" s="166" t="str">
        <f ca="1">IF(ISERROR($V427),"",OFFSET('Smelter Look-up'!$C$4,$V427-4,0)&amp;"")</f>
        <v>Chenzhou Yunxiang Mining and Metallurgy Co., Ltd.</v>
      </c>
      <c r="S427" s="165" t="str">
        <f t="shared" ca="1" si="59"/>
        <v>CN</v>
      </c>
      <c r="T427" s="165" t="str">
        <f ca="1">IF(B427="","",IF(ISERROR(MATCH($J427,SorP!$B$1:$B$6261,0)),"",INDIRECT("'SorP'!$A$"&amp;MATCH($S427&amp;$J427,SorP!C:C,0))))</f>
        <v>CN-HN</v>
      </c>
      <c r="U427" s="185"/>
      <c r="V427" s="209">
        <f>IF(C427="",NA(),IF(OR(C427="Smelter not listed",C427="Smelter not yet identified"),MATCH($B427&amp;$D427,'Smelter Look-up'!$J:$J,0),MATCH($B427&amp;$C427,'Smelter Look-up'!$J:$J,0)))</f>
        <v>428</v>
      </c>
      <c r="X427" s="210">
        <f t="shared" si="60"/>
        <v>0</v>
      </c>
      <c r="AB427" s="211" t="str">
        <f t="shared" si="61"/>
        <v>TinChenzhou Yunxiang Mining and Metallurgy Co., Ltd.</v>
      </c>
    </row>
    <row r="428" spans="1:28" s="210" customFormat="1" ht="20.25">
      <c r="A428" s="165" t="s">
        <v>15185</v>
      </c>
      <c r="B428" s="166" t="s">
        <v>1088</v>
      </c>
      <c r="C428" s="170" t="s">
        <v>15184</v>
      </c>
      <c r="D428" s="213">
        <v>0</v>
      </c>
      <c r="E428" s="166" t="s">
        <v>15959</v>
      </c>
      <c r="F428" s="166" t="s">
        <v>15185</v>
      </c>
      <c r="G428" s="166" t="s">
        <v>12764</v>
      </c>
      <c r="H428" s="167">
        <v>0</v>
      </c>
      <c r="I428" s="168" t="s">
        <v>15196</v>
      </c>
      <c r="J428" s="168" t="s">
        <v>13115</v>
      </c>
      <c r="K428" s="207"/>
      <c r="L428" s="207"/>
      <c r="M428" s="207"/>
      <c r="N428" s="207"/>
      <c r="O428" s="207"/>
      <c r="P428" s="169"/>
      <c r="Q428" s="208"/>
      <c r="R428" s="166" t="str">
        <f ca="1">IF(ISERROR($V428),"",OFFSET('Smelter Look-up'!$C$4,$V428-4,0)&amp;"")</f>
        <v>Ma'anshan Weitai Tin Co., Ltd.</v>
      </c>
      <c r="S428" s="165" t="str">
        <f t="shared" ca="1" si="59"/>
        <v>CN</v>
      </c>
      <c r="T428" s="165" t="str">
        <f ca="1">IF(B428="","",IF(ISERROR(MATCH($J428,SorP!$B$1:$B$6261,0)),"",INDIRECT("'SorP'!$A$"&amp;MATCH($S428&amp;$J428,SorP!C:C,0))))</f>
        <v>CN-AH</v>
      </c>
      <c r="U428" s="185"/>
      <c r="V428" s="209">
        <f>IF(C428="",NA(),IF(OR(C428="Smelter not listed",C428="Smelter not yet identified"),MATCH($B428&amp;$D428,'Smelter Look-up'!$J:$J,0),MATCH($B428&amp;$C428,'Smelter Look-up'!$J:$J,0)))</f>
        <v>489</v>
      </c>
      <c r="X428" s="210">
        <f t="shared" si="60"/>
        <v>0</v>
      </c>
      <c r="AB428" s="211" t="str">
        <f t="shared" si="61"/>
        <v>TinMa'anshan Weitai Tin Co., Ltd.</v>
      </c>
    </row>
    <row r="429" spans="1:28" s="210" customFormat="1" ht="20.25">
      <c r="A429" s="165" t="s">
        <v>13295</v>
      </c>
      <c r="B429" s="166" t="s">
        <v>1088</v>
      </c>
      <c r="C429" s="170" t="s">
        <v>13294</v>
      </c>
      <c r="D429" s="213">
        <v>0</v>
      </c>
      <c r="E429" s="166" t="s">
        <v>15959</v>
      </c>
      <c r="F429" s="166" t="s">
        <v>13295</v>
      </c>
      <c r="G429" s="166" t="s">
        <v>12764</v>
      </c>
      <c r="H429" s="167">
        <v>0</v>
      </c>
      <c r="I429" s="168" t="s">
        <v>2336</v>
      </c>
      <c r="J429" s="168" t="s">
        <v>13126</v>
      </c>
      <c r="K429" s="207"/>
      <c r="L429" s="207"/>
      <c r="M429" s="207"/>
      <c r="N429" s="207"/>
      <c r="O429" s="207"/>
      <c r="P429" s="169"/>
      <c r="Q429" s="208"/>
      <c r="R429" s="166" t="str">
        <f ca="1">IF(ISERROR($V429),"",OFFSET('Smelter Look-up'!$C$4,$V429-4,0)&amp;"")</f>
        <v>Yunnan Yunfan Non-ferrous Metals Co., Ltd.</v>
      </c>
      <c r="S429" s="165" t="str">
        <f t="shared" ca="1" si="59"/>
        <v>CN</v>
      </c>
      <c r="T429" s="165" t="str">
        <f ca="1">IF(B429="","",IF(ISERROR(MATCH($J429,SorP!$B$1:$B$6261,0)),"",INDIRECT("'SorP'!$A$"&amp;MATCH($S429&amp;$J429,SorP!C:C,0))))</f>
        <v>CN-YN</v>
      </c>
      <c r="U429" s="185"/>
      <c r="V429" s="209">
        <f>IF(C429="",NA(),IF(OR(C429="Smelter not listed",C429="Smelter not yet identified"),MATCH($B429&amp;$D429,'Smelter Look-up'!$J:$J,0),MATCH($B429&amp;$C429,'Smelter Look-up'!$J:$J,0)))</f>
        <v>568</v>
      </c>
      <c r="X429" s="210">
        <f t="shared" si="60"/>
        <v>0</v>
      </c>
      <c r="AB429" s="211" t="str">
        <f t="shared" si="61"/>
        <v>TinYunnan Yunfan Non-ferrous Metals Co., Ltd.</v>
      </c>
    </row>
    <row r="430" spans="1:28" s="210" customFormat="1" ht="25.5">
      <c r="A430" s="165" t="s">
        <v>13287</v>
      </c>
      <c r="B430" s="166" t="s">
        <v>1088</v>
      </c>
      <c r="C430" s="170" t="s">
        <v>13333</v>
      </c>
      <c r="D430" s="213">
        <v>0</v>
      </c>
      <c r="E430" s="166" t="s">
        <v>15959</v>
      </c>
      <c r="F430" s="166" t="s">
        <v>13287</v>
      </c>
      <c r="G430" s="166" t="s">
        <v>12764</v>
      </c>
      <c r="H430" s="167">
        <v>0</v>
      </c>
      <c r="I430" s="168" t="s">
        <v>2336</v>
      </c>
      <c r="J430" s="168" t="s">
        <v>13126</v>
      </c>
      <c r="K430" s="207"/>
      <c r="L430" s="207"/>
      <c r="M430" s="207"/>
      <c r="N430" s="207"/>
      <c r="O430" s="207"/>
      <c r="P430" s="169"/>
      <c r="Q430" s="208"/>
      <c r="R430" s="166" t="str">
        <f ca="1">IF(ISERROR($V430),"",OFFSET('Smelter Look-up'!$C$4,$V430-4,0)&amp;"")</f>
        <v>Gejiu City Fuxiang Industry and Trade Co., Ltd.</v>
      </c>
      <c r="S430" s="165" t="str">
        <f t="shared" ca="1" si="59"/>
        <v>CN</v>
      </c>
      <c r="T430" s="165" t="str">
        <f ca="1">IF(B430="","",IF(ISERROR(MATCH($J430,SorP!$B$1:$B$6261,0)),"",INDIRECT("'SorP'!$A$"&amp;MATCH($S430&amp;$J430,SorP!C:C,0))))</f>
        <v>CN-YN</v>
      </c>
      <c r="U430" s="185"/>
      <c r="V430" s="209">
        <f>IF(C430="",NA(),IF(OR(C430="Smelter not listed",C430="Smelter not yet identified"),MATCH($B430&amp;$D430,'Smelter Look-up'!$J:$J,0),MATCH($B430&amp;$C430,'Smelter Look-up'!$J:$J,0)))</f>
        <v>465</v>
      </c>
      <c r="X430" s="210">
        <f t="shared" si="60"/>
        <v>0</v>
      </c>
      <c r="AB430" s="211" t="str">
        <f t="shared" si="61"/>
        <v>TinGejiu City Fuxiang Industry and Trade Co., Ltd.</v>
      </c>
    </row>
    <row r="431" spans="1:28" s="210" customFormat="1" ht="20.25">
      <c r="A431" s="165" t="s">
        <v>1715</v>
      </c>
      <c r="B431" s="166" t="s">
        <v>1088</v>
      </c>
      <c r="C431" s="170" t="s">
        <v>1714</v>
      </c>
      <c r="D431" s="213">
        <v>0</v>
      </c>
      <c r="E431" s="166" t="s">
        <v>15959</v>
      </c>
      <c r="F431" s="166" t="s">
        <v>1715</v>
      </c>
      <c r="G431" s="166" t="s">
        <v>12764</v>
      </c>
      <c r="H431" s="167">
        <v>0</v>
      </c>
      <c r="I431" s="168" t="s">
        <v>2336</v>
      </c>
      <c r="J431" s="168" t="s">
        <v>13126</v>
      </c>
      <c r="K431" s="207"/>
      <c r="L431" s="207"/>
      <c r="M431" s="207"/>
      <c r="N431" s="207"/>
      <c r="O431" s="207"/>
      <c r="P431" s="169"/>
      <c r="Q431" s="208"/>
      <c r="R431" s="166" t="str">
        <f ca="1">IF(ISERROR($V431),"",OFFSET('Smelter Look-up'!$C$4,$V431-4,0)&amp;"")</f>
        <v>Gejiu Yunxin Nonferrous Electrolysis Co., Ltd.</v>
      </c>
      <c r="S431" s="165" t="str">
        <f t="shared" ca="1" si="59"/>
        <v>CN</v>
      </c>
      <c r="T431" s="165" t="str">
        <f ca="1">IF(B431="","",IF(ISERROR(MATCH($J431,SorP!$B$1:$B$6261,0)),"",INDIRECT("'SorP'!$A$"&amp;MATCH($S431&amp;$J431,SorP!C:C,0))))</f>
        <v>CN-YN</v>
      </c>
      <c r="U431" s="185"/>
      <c r="V431" s="209">
        <f>IF(C431="",NA(),IF(OR(C431="Smelter not listed",C431="Smelter not yet identified"),MATCH($B431&amp;$D431,'Smelter Look-up'!$J:$J,0),MATCH($B431&amp;$C431,'Smelter Look-up'!$J:$J,0)))</f>
        <v>469</v>
      </c>
      <c r="X431" s="210">
        <f t="shared" si="60"/>
        <v>0</v>
      </c>
      <c r="AB431" s="211" t="str">
        <f t="shared" si="61"/>
        <v>TinGejiu Yunxin Nonferrous Electrolysis Co., Ltd.</v>
      </c>
    </row>
    <row r="432" spans="1:28" s="210" customFormat="1" ht="25.5">
      <c r="A432" s="165" t="s">
        <v>755</v>
      </c>
      <c r="B432" s="166" t="s">
        <v>1088</v>
      </c>
      <c r="C432" s="170" t="s">
        <v>2073</v>
      </c>
      <c r="D432" s="213">
        <v>0</v>
      </c>
      <c r="E432" s="166" t="s">
        <v>15959</v>
      </c>
      <c r="F432" s="166" t="s">
        <v>755</v>
      </c>
      <c r="G432" s="166" t="s">
        <v>12764</v>
      </c>
      <c r="H432" s="167">
        <v>0</v>
      </c>
      <c r="I432" s="168" t="s">
        <v>2336</v>
      </c>
      <c r="J432" s="168" t="s">
        <v>13126</v>
      </c>
      <c r="K432" s="207"/>
      <c r="L432" s="207"/>
      <c r="M432" s="207"/>
      <c r="N432" s="207"/>
      <c r="O432" s="207"/>
      <c r="P432" s="169"/>
      <c r="Q432" s="208"/>
      <c r="R432" s="166" t="str">
        <f ca="1">IF(ISERROR($V432),"",OFFSET('Smelter Look-up'!$C$4,$V432-4,0)&amp;"")</f>
        <v>Yunnan Chengfeng Non-ferrous Metals Co., Ltd.</v>
      </c>
      <c r="S432" s="165" t="str">
        <f t="shared" ca="1" si="59"/>
        <v>CN</v>
      </c>
      <c r="T432" s="165" t="str">
        <f ca="1">IF(B432="","",IF(ISERROR(MATCH($J432,SorP!$B$1:$B$6261,0)),"",INDIRECT("'SorP'!$A$"&amp;MATCH($S432&amp;$J432,SorP!C:C,0))))</f>
        <v>CN-YN</v>
      </c>
      <c r="U432" s="185"/>
      <c r="V432" s="209">
        <f>IF(C432="",NA(),IF(OR(C432="Smelter not listed",C432="Smelter not yet identified"),MATCH($B432&amp;$D432,'Smelter Look-up'!$J:$J,0),MATCH($B432&amp;$C432,'Smelter Look-up'!$J:$J,0)))</f>
        <v>560</v>
      </c>
      <c r="X432" s="210">
        <f t="shared" si="60"/>
        <v>0</v>
      </c>
      <c r="AB432" s="211" t="str">
        <f t="shared" si="61"/>
        <v>TinYunnan Chengfeng Non-ferrous Metals Co., Ltd.</v>
      </c>
    </row>
    <row r="433" spans="1:28" s="210" customFormat="1" ht="20.25">
      <c r="A433" s="165" t="s">
        <v>756</v>
      </c>
      <c r="B433" s="166" t="s">
        <v>1088</v>
      </c>
      <c r="C433" s="170" t="s">
        <v>14867</v>
      </c>
      <c r="D433" s="213">
        <v>0</v>
      </c>
      <c r="E433" s="166" t="s">
        <v>15959</v>
      </c>
      <c r="F433" s="166" t="s">
        <v>756</v>
      </c>
      <c r="G433" s="166" t="s">
        <v>12764</v>
      </c>
      <c r="H433" s="167">
        <v>0</v>
      </c>
      <c r="I433" s="168" t="s">
        <v>2336</v>
      </c>
      <c r="J433" s="168" t="s">
        <v>13126</v>
      </c>
      <c r="K433" s="207"/>
      <c r="L433" s="207"/>
      <c r="M433" s="207"/>
      <c r="N433" s="207"/>
      <c r="O433" s="207"/>
      <c r="P433" s="169"/>
      <c r="Q433" s="208"/>
      <c r="R433" s="166" t="str">
        <f ca="1">IF(ISERROR($V433),"",OFFSET('Smelter Look-up'!$C$4,$V433-4,0)&amp;"")</f>
        <v>Tin Smelting Branch of Yunnan Tin Co., Ltd.</v>
      </c>
      <c r="S433" s="165" t="str">
        <f t="shared" ca="1" si="59"/>
        <v>CN</v>
      </c>
      <c r="T433" s="165" t="str">
        <f ca="1">IF(B433="","",IF(ISERROR(MATCH($J433,SorP!$B$1:$B$6261,0)),"",INDIRECT("'SorP'!$A$"&amp;MATCH($S433&amp;$J433,SorP!C:C,0))))</f>
        <v>CN-YN</v>
      </c>
      <c r="U433" s="185"/>
      <c r="V433" s="209">
        <f>IF(C433="",NA(),IF(OR(C433="Smelter not listed",C433="Smelter not yet identified"),MATCH($B433&amp;$D433,'Smelter Look-up'!$J:$J,0),MATCH($B433&amp;$C433,'Smelter Look-up'!$J:$J,0)))</f>
        <v>546</v>
      </c>
      <c r="X433" s="210">
        <f t="shared" si="60"/>
        <v>0</v>
      </c>
      <c r="AB433" s="211" t="str">
        <f t="shared" si="61"/>
        <v>TinTin Smelting Branch of Yunnan Tin Co., Ltd.</v>
      </c>
    </row>
    <row r="434" spans="1:28" s="210" customFormat="1" ht="20.25">
      <c r="A434" s="165" t="s">
        <v>2419</v>
      </c>
      <c r="B434" s="166" t="s">
        <v>1088</v>
      </c>
      <c r="C434" s="170" t="s">
        <v>2418</v>
      </c>
      <c r="D434" s="213">
        <v>0</v>
      </c>
      <c r="E434" s="166" t="s">
        <v>15959</v>
      </c>
      <c r="F434" s="166" t="s">
        <v>2419</v>
      </c>
      <c r="G434" s="166" t="s">
        <v>12764</v>
      </c>
      <c r="H434" s="167">
        <v>0</v>
      </c>
      <c r="I434" s="168" t="s">
        <v>1737</v>
      </c>
      <c r="J434" s="168" t="s">
        <v>13122</v>
      </c>
      <c r="K434" s="207"/>
      <c r="L434" s="207"/>
      <c r="M434" s="207"/>
      <c r="N434" s="207"/>
      <c r="O434" s="207"/>
      <c r="P434" s="169"/>
      <c r="Q434" s="208"/>
      <c r="R434" s="166" t="str">
        <f ca="1">IF(ISERROR($V434),"",OFFSET('Smelter Look-up'!$C$4,$V434-4,0)&amp;"")</f>
        <v>Guangdong Hanhe Non-Ferrous Metal Co., Ltd.</v>
      </c>
      <c r="S434" s="165" t="str">
        <f t="shared" ca="1" si="59"/>
        <v>CN</v>
      </c>
      <c r="T434" s="165" t="str">
        <f ca="1">IF(B434="","",IF(ISERROR(MATCH($J434,SorP!$B$1:$B$6261,0)),"",INDIRECT("'SorP'!$A$"&amp;MATCH($S434&amp;$J434,SorP!C:C,0))))</f>
        <v>CN-GD</v>
      </c>
      <c r="U434" s="185"/>
      <c r="V434" s="209">
        <f>IF(C434="",NA(),IF(OR(C434="Smelter not listed",C434="Smelter not yet identified"),MATCH($B434&amp;$D434,'Smelter Look-up'!$J:$J,0),MATCH($B434&amp;$C434,'Smelter Look-up'!$J:$J,0)))</f>
        <v>475</v>
      </c>
      <c r="X434" s="210">
        <f t="shared" si="60"/>
        <v>0</v>
      </c>
      <c r="AB434" s="211" t="str">
        <f t="shared" si="61"/>
        <v>TinGuangdong Hanhe Non-Ferrous Metal Co., Ltd.</v>
      </c>
    </row>
    <row r="435" spans="1:28" s="210" customFormat="1" ht="20.25">
      <c r="A435" s="165" t="s">
        <v>15237</v>
      </c>
      <c r="B435" s="166" t="s">
        <v>1088</v>
      </c>
      <c r="C435" s="170" t="s">
        <v>15236</v>
      </c>
      <c r="D435" s="213">
        <v>0</v>
      </c>
      <c r="E435" s="166" t="s">
        <v>15959</v>
      </c>
      <c r="F435" s="166" t="s">
        <v>15237</v>
      </c>
      <c r="G435" s="166" t="s">
        <v>12764</v>
      </c>
      <c r="H435" s="167">
        <v>0</v>
      </c>
      <c r="I435" s="168" t="s">
        <v>15242</v>
      </c>
      <c r="J435" s="168" t="s">
        <v>13122</v>
      </c>
      <c r="K435" s="207"/>
      <c r="L435" s="207"/>
      <c r="M435" s="207"/>
      <c r="N435" s="207"/>
      <c r="O435" s="207"/>
      <c r="P435" s="169"/>
      <c r="Q435" s="208"/>
      <c r="R435" s="166" t="str">
        <f ca="1">IF(ISERROR($V435),"",OFFSET('Smelter Look-up'!$C$4,$V435-4,0)&amp;"")</f>
        <v>Dongguan Best Alloys Co., Ltd.</v>
      </c>
      <c r="S435" s="165" t="str">
        <f t="shared" ca="1" si="59"/>
        <v>CN</v>
      </c>
      <c r="T435" s="165" t="str">
        <f ca="1">IF(B435="","",IF(ISERROR(MATCH($J435,SorP!$B$1:$B$6261,0)),"",INDIRECT("'SorP'!$A$"&amp;MATCH($S435&amp;$J435,SorP!C:C,0))))</f>
        <v>CN-GD</v>
      </c>
      <c r="U435" s="185"/>
      <c r="V435" s="209">
        <f>IF(C435="",NA(),IF(OR(C435="Smelter not listed",C435="Smelter not yet identified"),MATCH($B435&amp;$D435,'Smelter Look-up'!$J:$J,0),MATCH($B435&amp;$C435,'Smelter Look-up'!$J:$J,0)))</f>
        <v>447</v>
      </c>
      <c r="X435" s="210">
        <f t="shared" si="60"/>
        <v>0</v>
      </c>
      <c r="AB435" s="211" t="str">
        <f t="shared" si="61"/>
        <v>TinDongguan Best Alloys Co., Ltd.</v>
      </c>
    </row>
    <row r="436" spans="1:28" s="210" customFormat="1" ht="20.25">
      <c r="A436" s="165" t="s">
        <v>1705</v>
      </c>
      <c r="B436" s="166" t="s">
        <v>1088</v>
      </c>
      <c r="C436" s="170" t="s">
        <v>12706</v>
      </c>
      <c r="D436" s="213">
        <v>0</v>
      </c>
      <c r="E436" s="166" t="s">
        <v>15959</v>
      </c>
      <c r="F436" s="166" t="s">
        <v>1705</v>
      </c>
      <c r="G436" s="166" t="s">
        <v>12764</v>
      </c>
      <c r="H436" s="167">
        <v>0</v>
      </c>
      <c r="I436" s="168" t="s">
        <v>1692</v>
      </c>
      <c r="J436" s="168" t="s">
        <v>13117</v>
      </c>
      <c r="K436" s="207"/>
      <c r="L436" s="207"/>
      <c r="M436" s="207"/>
      <c r="N436" s="207"/>
      <c r="O436" s="207"/>
      <c r="P436" s="169"/>
      <c r="Q436" s="208"/>
      <c r="R436" s="166" t="str">
        <f ca="1">IF(ISERROR($V436),"",OFFSET('Smelter Look-up'!$C$4,$V436-4,0)&amp;"")</f>
        <v>Jiangxi New Nanshan Technology Ltd.</v>
      </c>
      <c r="S436" s="165" t="str">
        <f t="shared" ca="1" si="59"/>
        <v>CN</v>
      </c>
      <c r="T436" s="165" t="str">
        <f ca="1">IF(B436="","",IF(ISERROR(MATCH($J436,SorP!$B$1:$B$6261,0)),"",INDIRECT("'SorP'!$A$"&amp;MATCH($S436&amp;$J436,SorP!C:C,0))))</f>
        <v>CN-JX</v>
      </c>
      <c r="U436" s="185"/>
      <c r="V436" s="209">
        <f>IF(C436="",NA(),IF(OR(C436="Smelter not listed",C436="Smelter not yet identified"),MATCH($B436&amp;$D436,'Smelter Look-up'!$J:$J,0),MATCH($B436&amp;$C436,'Smelter Look-up'!$J:$J,0)))</f>
        <v>481</v>
      </c>
      <c r="X436" s="210">
        <f t="shared" si="60"/>
        <v>0</v>
      </c>
      <c r="AB436" s="211" t="str">
        <f t="shared" si="61"/>
        <v>TinJiangxi New Nanshan Technology Ltd.</v>
      </c>
    </row>
    <row r="437" spans="1:28" s="210" customFormat="1" ht="20.25">
      <c r="A437" s="165" t="s">
        <v>15955</v>
      </c>
      <c r="B437" s="166" t="s">
        <v>1088</v>
      </c>
      <c r="C437" s="170" t="s">
        <v>15956</v>
      </c>
      <c r="D437" s="213">
        <v>0</v>
      </c>
      <c r="E437" s="166" t="s">
        <v>15959</v>
      </c>
      <c r="F437" s="166" t="s">
        <v>15955</v>
      </c>
      <c r="G437" s="166" t="s">
        <v>12764</v>
      </c>
      <c r="H437" s="167">
        <v>0</v>
      </c>
      <c r="I437" s="168" t="s">
        <v>1692</v>
      </c>
      <c r="J437" s="168" t="s">
        <v>13117</v>
      </c>
      <c r="K437" s="207"/>
      <c r="L437" s="207"/>
      <c r="M437" s="207"/>
      <c r="N437" s="207"/>
      <c r="O437" s="207"/>
      <c r="P437" s="169"/>
      <c r="Q437" s="208"/>
      <c r="R437" s="166" t="str">
        <f ca="1">IF(ISERROR($V437),"",OFFSET('Smelter Look-up'!$C$4,$V437-4,0)&amp;"")</f>
        <v/>
      </c>
      <c r="S437" s="165" t="str">
        <f t="shared" ca="1" si="59"/>
        <v>CN</v>
      </c>
      <c r="T437" s="165" t="str">
        <f ca="1">IF(B437="","",IF(ISERROR(MATCH($J437,SorP!$B$1:$B$6261,0)),"",INDIRECT("'SorP'!$A$"&amp;MATCH($S437&amp;$J437,SorP!C:C,0))))</f>
        <v>CN-JX</v>
      </c>
      <c r="U437" s="185"/>
      <c r="V437" s="209" t="e">
        <f>IF(C437="",NA(),IF(OR(C437="Smelter not listed",C437="Smelter not yet identified"),MATCH($B437&amp;$D437,'Smelter Look-up'!$J:$J,0),MATCH($B437&amp;$C437,'Smelter Look-up'!$J:$J,0)))</f>
        <v>#N/A</v>
      </c>
      <c r="X437" s="210">
        <f t="shared" si="60"/>
        <v>0</v>
      </c>
      <c r="AB437" s="211" t="str">
        <f t="shared" si="61"/>
        <v>TinHuiChang Hill Tin Industry Co., Ltd.</v>
      </c>
    </row>
    <row r="438" spans="1:28" s="210" customFormat="1" ht="20.25">
      <c r="A438" s="165" t="s">
        <v>12470</v>
      </c>
      <c r="B438" s="166" t="s">
        <v>1088</v>
      </c>
      <c r="C438" s="170" t="s">
        <v>12469</v>
      </c>
      <c r="D438" s="213">
        <v>0</v>
      </c>
      <c r="E438" s="166" t="s">
        <v>15959</v>
      </c>
      <c r="F438" s="166" t="s">
        <v>12470</v>
      </c>
      <c r="G438" s="166" t="s">
        <v>12764</v>
      </c>
      <c r="H438" s="167">
        <v>0</v>
      </c>
      <c r="I438" s="168" t="s">
        <v>12484</v>
      </c>
      <c r="J438" s="168" t="s">
        <v>13100</v>
      </c>
      <c r="K438" s="207"/>
      <c r="L438" s="207"/>
      <c r="M438" s="207"/>
      <c r="N438" s="207"/>
      <c r="O438" s="207"/>
      <c r="P438" s="169"/>
      <c r="Q438" s="208"/>
      <c r="R438" s="166" t="str">
        <f ca="1">IF(ISERROR($V438),"",OFFSET('Smelter Look-up'!$C$4,$V438-4,0)&amp;"")</f>
        <v>Chifeng Dajingzi Tin Industry Co., Ltd.</v>
      </c>
      <c r="S438" s="165" t="str">
        <f t="shared" ca="1" si="59"/>
        <v>CN</v>
      </c>
      <c r="T438" s="165" t="str">
        <f ca="1">IF(B438="","",IF(ISERROR(MATCH($J438,SorP!$B$1:$B$6261,0)),"",INDIRECT("'SorP'!$A$"&amp;MATCH($S438&amp;$J438,SorP!C:C,0))))</f>
        <v>CN-NM</v>
      </c>
      <c r="U438" s="185"/>
      <c r="V438" s="209">
        <f>IF(C438="",NA(),IF(OR(C438="Smelter not listed",C438="Smelter not yet identified"),MATCH($B438&amp;$D438,'Smelter Look-up'!$J:$J,0),MATCH($B438&amp;$C438,'Smelter Look-up'!$J:$J,0)))</f>
        <v>429</v>
      </c>
      <c r="X438" s="210">
        <f t="shared" si="60"/>
        <v>0</v>
      </c>
      <c r="AB438" s="211" t="str">
        <f t="shared" si="61"/>
        <v>TinChifeng Dajingzi Tin Industry Co., Ltd.</v>
      </c>
    </row>
    <row r="439" spans="1:28" s="210" customFormat="1" ht="20.25">
      <c r="A439" s="165" t="s">
        <v>741</v>
      </c>
      <c r="B439" s="166" t="s">
        <v>1088</v>
      </c>
      <c r="C439" s="170" t="s">
        <v>1377</v>
      </c>
      <c r="D439" s="213">
        <v>0</v>
      </c>
      <c r="E439" s="166" t="s">
        <v>15959</v>
      </c>
      <c r="F439" s="166" t="s">
        <v>741</v>
      </c>
      <c r="G439" s="166" t="s">
        <v>12764</v>
      </c>
      <c r="H439" s="167">
        <v>0</v>
      </c>
      <c r="I439" s="168" t="s">
        <v>2336</v>
      </c>
      <c r="J439" s="168" t="s">
        <v>13126</v>
      </c>
      <c r="K439" s="207"/>
      <c r="L439" s="207"/>
      <c r="M439" s="207"/>
      <c r="N439" s="207"/>
      <c r="O439" s="207"/>
      <c r="P439" s="169"/>
      <c r="Q439" s="208"/>
      <c r="R439" s="166" t="str">
        <f ca="1">IF(ISERROR($V439),"",OFFSET('Smelter Look-up'!$C$4,$V439-4,0)&amp;"")</f>
        <v>Gejiu Kai Meng Industry and Trade LLC</v>
      </c>
      <c r="S439" s="165" t="str">
        <f t="shared" ca="1" si="59"/>
        <v>CN</v>
      </c>
      <c r="T439" s="165" t="str">
        <f ca="1">IF(B439="","",IF(ISERROR(MATCH($J439,SorP!$B$1:$B$6261,0)),"",INDIRECT("'SorP'!$A$"&amp;MATCH($S439&amp;$J439,SorP!C:C,0))))</f>
        <v>CN-YN</v>
      </c>
      <c r="U439" s="185"/>
      <c r="V439" s="209">
        <f>IF(C439="",NA(),IF(OR(C439="Smelter not listed",C439="Smelter not yet identified"),MATCH($B439&amp;$D439,'Smelter Look-up'!$J:$J,0),MATCH($B439&amp;$C439,'Smelter Look-up'!$J:$J,0)))</f>
        <v>467</v>
      </c>
      <c r="X439" s="210">
        <f t="shared" si="60"/>
        <v>0</v>
      </c>
      <c r="AB439" s="211" t="str">
        <f t="shared" si="61"/>
        <v>TinGejiu Kai Meng Industry and Trade LLC</v>
      </c>
    </row>
    <row r="440" spans="1:28" s="210" customFormat="1" ht="25.5">
      <c r="A440" s="165" t="s">
        <v>15208</v>
      </c>
      <c r="B440" s="166" t="s">
        <v>1090</v>
      </c>
      <c r="C440" s="170" t="s">
        <v>15207</v>
      </c>
      <c r="D440" s="213">
        <v>0</v>
      </c>
      <c r="E440" s="166" t="s">
        <v>15959</v>
      </c>
      <c r="F440" s="166" t="s">
        <v>15208</v>
      </c>
      <c r="G440" s="166" t="s">
        <v>12764</v>
      </c>
      <c r="H440" s="167">
        <v>0</v>
      </c>
      <c r="I440" s="168" t="s">
        <v>13317</v>
      </c>
      <c r="J440" s="168" t="s">
        <v>13116</v>
      </c>
      <c r="K440" s="207"/>
      <c r="L440" s="207"/>
      <c r="M440" s="207"/>
      <c r="N440" s="207"/>
      <c r="O440" s="207"/>
      <c r="P440" s="169"/>
      <c r="Q440" s="208"/>
      <c r="R440" s="166" t="str">
        <f ca="1">IF(ISERROR($V440),"",OFFSET('Smelter Look-up'!$C$4,$V440-4,0)&amp;"")</f>
        <v>Shinwon Tungsten (Fujian Shanghang) Co., Ltd.</v>
      </c>
      <c r="S440" s="165" t="str">
        <f t="shared" ca="1" si="59"/>
        <v>CN</v>
      </c>
      <c r="T440" s="165" t="str">
        <f ca="1">IF(B440="","",IF(ISERROR(MATCH($J440,SorP!$B$1:$B$6261,0)),"",INDIRECT("'SorP'!$A$"&amp;MATCH($S440&amp;$J440,SorP!C:C,0))))</f>
        <v>CN-FJ</v>
      </c>
      <c r="U440" s="185"/>
      <c r="V440" s="209">
        <f>IF(C440="",NA(),IF(OR(C440="Smelter not listed",C440="Smelter not yet identified"),MATCH($B440&amp;$D440,'Smelter Look-up'!$J:$J,0),MATCH($B440&amp;$C440,'Smelter Look-up'!$J:$J,0)))</f>
        <v>637</v>
      </c>
      <c r="X440" s="210">
        <f t="shared" si="60"/>
        <v>0</v>
      </c>
      <c r="AB440" s="211" t="str">
        <f t="shared" si="61"/>
        <v>TungstenShinwon Tungsten (Fujian Shanghang) Co., Ltd.</v>
      </c>
    </row>
    <row r="441" spans="1:28" s="210" customFormat="1" ht="25.5">
      <c r="A441" s="165" t="s">
        <v>13285</v>
      </c>
      <c r="B441" s="166" t="s">
        <v>1088</v>
      </c>
      <c r="C441" s="170" t="s">
        <v>13284</v>
      </c>
      <c r="D441" s="213">
        <v>0</v>
      </c>
      <c r="E441" s="166" t="s">
        <v>15959</v>
      </c>
      <c r="F441" s="166" t="s">
        <v>13285</v>
      </c>
      <c r="G441" s="166" t="s">
        <v>12764</v>
      </c>
      <c r="H441" s="167">
        <v>0</v>
      </c>
      <c r="I441" s="168" t="s">
        <v>13310</v>
      </c>
      <c r="J441" s="168" t="s">
        <v>13122</v>
      </c>
      <c r="K441" s="207"/>
      <c r="L441" s="207"/>
      <c r="M441" s="207"/>
      <c r="N441" s="207"/>
      <c r="O441" s="207"/>
      <c r="P441" s="169"/>
      <c r="Q441" s="208"/>
      <c r="R441" s="166" t="str">
        <f ca="1">IF(ISERROR($V441),"",OFFSET('Smelter Look-up'!$C$4,$V441-4,0)&amp;"")</f>
        <v>Dongguan CiEXPO Environmental Engineering Co., Ltd.</v>
      </c>
      <c r="S441" s="165" t="str">
        <f t="shared" ca="1" si="59"/>
        <v>CN</v>
      </c>
      <c r="T441" s="165" t="str">
        <f ca="1">IF(B441="","",IF(ISERROR(MATCH($J441,SorP!$B$1:$B$6261,0)),"",INDIRECT("'SorP'!$A$"&amp;MATCH($S441&amp;$J441,SorP!C:C,0))))</f>
        <v>CN-GD</v>
      </c>
      <c r="U441" s="185"/>
      <c r="V441" s="209">
        <f>IF(C441="",NA(),IF(OR(C441="Smelter not listed",C441="Smelter not yet identified"),MATCH($B441&amp;$D441,'Smelter Look-up'!$J:$J,0),MATCH($B441&amp;$C441,'Smelter Look-up'!$J:$J,0)))</f>
        <v>448</v>
      </c>
      <c r="X441" s="210">
        <f t="shared" si="60"/>
        <v>0</v>
      </c>
      <c r="AB441" s="211" t="str">
        <f t="shared" si="61"/>
        <v>TinDongguan CiEXPO Environmental Engineering Co., Ltd.</v>
      </c>
    </row>
    <row r="442" spans="1:28" s="210" customFormat="1" ht="20.25">
      <c r="A442" s="165" t="s">
        <v>754</v>
      </c>
      <c r="B442" s="166" t="s">
        <v>1088</v>
      </c>
      <c r="C442" s="170" t="s">
        <v>2422</v>
      </c>
      <c r="D442" s="213">
        <v>0</v>
      </c>
      <c r="E442" s="166" t="s">
        <v>15958</v>
      </c>
      <c r="F442" s="166" t="s">
        <v>754</v>
      </c>
      <c r="G442" s="166" t="s">
        <v>12764</v>
      </c>
      <c r="H442" s="167">
        <v>0</v>
      </c>
      <c r="I442" s="168" t="s">
        <v>1685</v>
      </c>
      <c r="J442" s="168" t="s">
        <v>1689</v>
      </c>
      <c r="K442" s="207"/>
      <c r="L442" s="207"/>
      <c r="M442" s="207"/>
      <c r="N442" s="207"/>
      <c r="O442" s="207"/>
      <c r="P442" s="169"/>
      <c r="Q442" s="208"/>
      <c r="R442" s="166" t="str">
        <f ca="1">IF(ISERROR($V442),"",OFFSET('Smelter Look-up'!$C$4,$V442-4,0)&amp;"")</f>
        <v>White Solder Metalurgia e Mineracao Ltda.</v>
      </c>
      <c r="S442" s="165" t="str">
        <f t="shared" ca="1" si="59"/>
        <v>BR</v>
      </c>
      <c r="T442" s="165" t="str">
        <f ca="1">IF(B442="","",IF(ISERROR(MATCH($J442,SorP!$B$1:$B$6261,0)),"",INDIRECT("'SorP'!$A$"&amp;MATCH($S442&amp;$J442,SorP!C:C,0))))</f>
        <v>BR-RO</v>
      </c>
      <c r="U442" s="185"/>
      <c r="V442" s="209">
        <f>IF(C442="",NA(),IF(OR(C442="Smelter not listed",C442="Smelter not yet identified"),MATCH($B442&amp;$D442,'Smelter Look-up'!$J:$J,0),MATCH($B442&amp;$C442,'Smelter Look-up'!$J:$J,0)))</f>
        <v>551</v>
      </c>
      <c r="X442" s="210">
        <f t="shared" si="60"/>
        <v>0</v>
      </c>
      <c r="AB442" s="211" t="str">
        <f t="shared" si="61"/>
        <v>TinWhite Solder Metalurgia e Mineracao Ltda.</v>
      </c>
    </row>
    <row r="443" spans="1:28" s="210" customFormat="1" ht="20.25">
      <c r="A443" s="165" t="s">
        <v>743</v>
      </c>
      <c r="B443" s="166" t="s">
        <v>1088</v>
      </c>
      <c r="C443" s="170" t="s">
        <v>11981</v>
      </c>
      <c r="D443" s="213">
        <v>0</v>
      </c>
      <c r="E443" s="166" t="s">
        <v>15958</v>
      </c>
      <c r="F443" s="166" t="s">
        <v>743</v>
      </c>
      <c r="G443" s="166" t="s">
        <v>12764</v>
      </c>
      <c r="H443" s="167">
        <v>0</v>
      </c>
      <c r="I443" s="168" t="s">
        <v>15243</v>
      </c>
      <c r="J443" s="168" t="s">
        <v>1610</v>
      </c>
      <c r="K443" s="207"/>
      <c r="L443" s="207"/>
      <c r="M443" s="207"/>
      <c r="N443" s="207"/>
      <c r="O443" s="207"/>
      <c r="P443" s="169"/>
      <c r="Q443" s="208"/>
      <c r="R443" s="166" t="str">
        <f ca="1">IF(ISERROR($V443),"",OFFSET('Smelter Look-up'!$C$4,$V443-4,0)&amp;"")</f>
        <v>Mineracao Taboca S.A.</v>
      </c>
      <c r="S443" s="165" t="str">
        <f t="shared" ca="1" si="59"/>
        <v>BR</v>
      </c>
      <c r="T443" s="165" t="str">
        <f ca="1">IF(B443="","",IF(ISERROR(MATCH($J443,SorP!$B$1:$B$6261,0)),"",INDIRECT("'SorP'!$A$"&amp;MATCH($S443&amp;$J443,SorP!C:C,0))))</f>
        <v>BR-SP</v>
      </c>
      <c r="U443" s="185"/>
      <c r="V443" s="209">
        <f>IF(C443="",NA(),IF(OR(C443="Smelter not listed",C443="Smelter not yet identified"),MATCH($B443&amp;$D443,'Smelter Look-up'!$J:$J,0),MATCH($B443&amp;$C443,'Smelter Look-up'!$J:$J,0)))</f>
        <v>498</v>
      </c>
      <c r="X443" s="210">
        <f t="shared" si="60"/>
        <v>0</v>
      </c>
      <c r="AB443" s="211" t="str">
        <f t="shared" si="61"/>
        <v>TinMineracao Taboca S.A.</v>
      </c>
    </row>
    <row r="444" spans="1:28" s="210" customFormat="1" ht="20.25">
      <c r="A444" s="165" t="s">
        <v>737</v>
      </c>
      <c r="B444" s="166" t="s">
        <v>1088</v>
      </c>
      <c r="C444" s="170" t="s">
        <v>11977</v>
      </c>
      <c r="D444" s="213">
        <v>0</v>
      </c>
      <c r="E444" s="166" t="s">
        <v>15958</v>
      </c>
      <c r="F444" s="166" t="s">
        <v>737</v>
      </c>
      <c r="G444" s="166" t="s">
        <v>12764</v>
      </c>
      <c r="H444" s="167">
        <v>0</v>
      </c>
      <c r="I444" s="168" t="s">
        <v>1685</v>
      </c>
      <c r="J444" s="168" t="s">
        <v>1689</v>
      </c>
      <c r="K444" s="207"/>
      <c r="L444" s="207"/>
      <c r="M444" s="207"/>
      <c r="N444" s="207"/>
      <c r="O444" s="207"/>
      <c r="P444" s="169"/>
      <c r="Q444" s="208"/>
      <c r="R444" s="166" t="str">
        <f ca="1">IF(ISERROR($V444),"",OFFSET('Smelter Look-up'!$C$4,$V444-4,0)&amp;"")</f>
        <v>Estanho de Rondonia S.A.</v>
      </c>
      <c r="S444" s="165" t="str">
        <f t="shared" ca="1" si="59"/>
        <v>BR</v>
      </c>
      <c r="T444" s="165" t="str">
        <f ca="1">IF(B444="","",IF(ISERROR(MATCH($J444,SorP!$B$1:$B$6261,0)),"",INDIRECT("'SorP'!$A$"&amp;MATCH($S444&amp;$J444,SorP!C:C,0))))</f>
        <v>BR-RO</v>
      </c>
      <c r="U444" s="185"/>
      <c r="V444" s="209">
        <f>IF(C444="",NA(),IF(OR(C444="Smelter not listed",C444="Smelter not yet identified"),MATCH($B444&amp;$D444,'Smelter Look-up'!$J:$J,0),MATCH($B444&amp;$C444,'Smelter Look-up'!$J:$J,0)))</f>
        <v>457</v>
      </c>
      <c r="X444" s="210">
        <f t="shared" si="60"/>
        <v>0</v>
      </c>
      <c r="AB444" s="211" t="str">
        <f t="shared" si="61"/>
        <v>TinEstanho de Rondonia S.A.</v>
      </c>
    </row>
    <row r="445" spans="1:28" s="210" customFormat="1" ht="20.25">
      <c r="A445" s="165" t="s">
        <v>2421</v>
      </c>
      <c r="B445" s="166" t="s">
        <v>1088</v>
      </c>
      <c r="C445" s="170" t="s">
        <v>2420</v>
      </c>
      <c r="D445" s="213">
        <v>0</v>
      </c>
      <c r="E445" s="166" t="s">
        <v>15958</v>
      </c>
      <c r="F445" s="166" t="s">
        <v>2421</v>
      </c>
      <c r="G445" s="166" t="s">
        <v>12764</v>
      </c>
      <c r="H445" s="167">
        <v>0</v>
      </c>
      <c r="I445" s="168" t="s">
        <v>2429</v>
      </c>
      <c r="J445" s="168" t="s">
        <v>1610</v>
      </c>
      <c r="K445" s="207"/>
      <c r="L445" s="207"/>
      <c r="M445" s="207"/>
      <c r="N445" s="207"/>
      <c r="O445" s="207"/>
      <c r="P445" s="169"/>
      <c r="Q445" s="208"/>
      <c r="R445" s="166" t="str">
        <f ca="1">IF(ISERROR($V445),"",OFFSET('Smelter Look-up'!$C$4,$V445-4,0)&amp;"")</f>
        <v>Super Ligas</v>
      </c>
      <c r="S445" s="165" t="str">
        <f t="shared" ca="1" si="59"/>
        <v>BR</v>
      </c>
      <c r="T445" s="165" t="str">
        <f ca="1">IF(B445="","",IF(ISERROR(MATCH($J445,SorP!$B$1:$B$6261,0)),"",INDIRECT("'SorP'!$A$"&amp;MATCH($S445&amp;$J445,SorP!C:C,0))))</f>
        <v>BR-SP</v>
      </c>
      <c r="U445" s="185"/>
      <c r="V445" s="209">
        <f>IF(C445="",NA(),IF(OR(C445="Smelter not listed",C445="Smelter not yet identified"),MATCH($B445&amp;$D445,'Smelter Look-up'!$J:$J,0),MATCH($B445&amp;$C445,'Smelter Look-up'!$J:$J,0)))</f>
        <v>539</v>
      </c>
      <c r="X445" s="210">
        <f t="shared" si="60"/>
        <v>0</v>
      </c>
      <c r="AB445" s="211" t="str">
        <f t="shared" si="61"/>
        <v>TinSuper Ligas</v>
      </c>
    </row>
    <row r="446" spans="1:28" s="210" customFormat="1" ht="25.5">
      <c r="A446" s="165" t="s">
        <v>748</v>
      </c>
      <c r="B446" s="166" t="s">
        <v>1088</v>
      </c>
      <c r="C446" s="170" t="s">
        <v>13290</v>
      </c>
      <c r="D446" s="213">
        <v>0</v>
      </c>
      <c r="E446" s="166" t="s">
        <v>15988</v>
      </c>
      <c r="F446" s="166" t="s">
        <v>748</v>
      </c>
      <c r="G446" s="166" t="s">
        <v>12764</v>
      </c>
      <c r="H446" s="167">
        <v>0</v>
      </c>
      <c r="I446" s="168" t="s">
        <v>1688</v>
      </c>
      <c r="J446" s="168" t="s">
        <v>1688</v>
      </c>
      <c r="K446" s="207"/>
      <c r="L446" s="207"/>
      <c r="M446" s="207"/>
      <c r="N446" s="207"/>
      <c r="O446" s="207"/>
      <c r="P446" s="169"/>
      <c r="Q446" s="208"/>
      <c r="R446" s="166" t="str">
        <f ca="1">IF(ISERROR($V446),"",OFFSET('Smelter Look-up'!$C$4,$V446-4,0)&amp;"")</f>
        <v>Operaciones Metalurgicas S.A.</v>
      </c>
      <c r="S446" s="165" t="str">
        <f t="shared" ca="1" si="59"/>
        <v>Unknown</v>
      </c>
      <c r="T446" s="165" t="e">
        <f ca="1">IF(B446="","",IF(ISERROR(MATCH($J446,SorP!$B$1:$B$6261,0)),"",INDIRECT("'SorP'!$A$"&amp;MATCH($S446&amp;$J446,SorP!C:C,0))))</f>
        <v>#N/A</v>
      </c>
      <c r="U446" s="185"/>
      <c r="V446" s="209">
        <f>IF(C446="",NA(),IF(OR(C446="Smelter not listed",C446="Smelter not yet identified"),MATCH($B446&amp;$D446,'Smelter Look-up'!$J:$J,0),MATCH($B446&amp;$C446,'Smelter Look-up'!$J:$J,0)))</f>
        <v>514</v>
      </c>
      <c r="X446" s="210">
        <f t="shared" si="60"/>
        <v>0</v>
      </c>
      <c r="AB446" s="211" t="str">
        <f t="shared" si="61"/>
        <v>TinOperaciones Metalurgicas S.A.</v>
      </c>
    </row>
    <row r="447" spans="1:28" s="210" customFormat="1" ht="20.25">
      <c r="A447" s="165" t="s">
        <v>131</v>
      </c>
      <c r="B447" s="166" t="s">
        <v>1088</v>
      </c>
      <c r="C447" s="170" t="s">
        <v>2074</v>
      </c>
      <c r="D447" s="213">
        <v>0</v>
      </c>
      <c r="E447" s="166" t="s">
        <v>15958</v>
      </c>
      <c r="F447" s="166" t="s">
        <v>131</v>
      </c>
      <c r="G447" s="166" t="s">
        <v>12764</v>
      </c>
      <c r="H447" s="167">
        <v>0</v>
      </c>
      <c r="I447" s="168" t="s">
        <v>1644</v>
      </c>
      <c r="J447" s="168" t="s">
        <v>1503</v>
      </c>
      <c r="K447" s="207"/>
      <c r="L447" s="207"/>
      <c r="M447" s="207"/>
      <c r="N447" s="207"/>
      <c r="O447" s="207"/>
      <c r="P447" s="169"/>
      <c r="Q447" s="208"/>
      <c r="R447" s="166" t="str">
        <f ca="1">IF(ISERROR($V447),"",OFFSET('Smelter Look-up'!$C$4,$V447-4,0)&amp;"")</f>
        <v>Magnu's Minerais Metais e Ligas Ltda.</v>
      </c>
      <c r="S447" s="165" t="str">
        <f t="shared" ca="1" si="59"/>
        <v>BR</v>
      </c>
      <c r="T447" s="165" t="str">
        <f ca="1">IF(B447="","",IF(ISERROR(MATCH($J447,SorP!$B$1:$B$6261,0)),"",INDIRECT("'SorP'!$A$"&amp;MATCH($S447&amp;$J447,SorP!C:C,0))))</f>
        <v>BR-MG</v>
      </c>
      <c r="U447" s="185"/>
      <c r="V447" s="209">
        <f>IF(C447="",NA(),IF(OR(C447="Smelter not listed",C447="Smelter not yet identified"),MATCH($B447&amp;$D447,'Smelter Look-up'!$J:$J,0),MATCH($B447&amp;$C447,'Smelter Look-up'!$J:$J,0)))</f>
        <v>490</v>
      </c>
      <c r="X447" s="210">
        <f t="shared" si="60"/>
        <v>0</v>
      </c>
      <c r="AB447" s="211" t="str">
        <f t="shared" si="61"/>
        <v>TinMagnu's Minerais Metais e Ligas Ltda.</v>
      </c>
    </row>
    <row r="448" spans="1:28" s="210" customFormat="1" ht="20.25">
      <c r="A448" s="165" t="s">
        <v>1280</v>
      </c>
      <c r="B448" s="166" t="s">
        <v>1088</v>
      </c>
      <c r="C448" s="170" t="s">
        <v>2232</v>
      </c>
      <c r="D448" s="213">
        <v>0</v>
      </c>
      <c r="E448" s="166" t="s">
        <v>15958</v>
      </c>
      <c r="F448" s="166" t="s">
        <v>1280</v>
      </c>
      <c r="G448" s="166" t="s">
        <v>12764</v>
      </c>
      <c r="H448" s="167">
        <v>0</v>
      </c>
      <c r="I448" s="168" t="s">
        <v>1685</v>
      </c>
      <c r="J448" s="168" t="s">
        <v>1689</v>
      </c>
      <c r="K448" s="207"/>
      <c r="L448" s="207"/>
      <c r="M448" s="207"/>
      <c r="N448" s="207"/>
      <c r="O448" s="207"/>
      <c r="P448" s="169"/>
      <c r="Q448" s="208"/>
      <c r="R448" s="166" t="str">
        <f ca="1">IF(ISERROR($V448),"",OFFSET('Smelter Look-up'!$C$4,$V448-4,0)&amp;"")</f>
        <v>Melt Metais e Ligas S.A.</v>
      </c>
      <c r="S448" s="165" t="str">
        <f t="shared" ca="1" si="59"/>
        <v>BR</v>
      </c>
      <c r="T448" s="165" t="str">
        <f ca="1">IF(B448="","",IF(ISERROR(MATCH($J448,SorP!$B$1:$B$6261,0)),"",INDIRECT("'SorP'!$A$"&amp;MATCH($S448&amp;$J448,SorP!C:C,0))))</f>
        <v>BR-RO</v>
      </c>
      <c r="U448" s="185"/>
      <c r="V448" s="209">
        <f>IF(C448="",NA(),IF(OR(C448="Smelter not listed",C448="Smelter not yet identified"),MATCH($B448&amp;$D448,'Smelter Look-up'!$J:$J,0),MATCH($B448&amp;$C448,'Smelter Look-up'!$J:$J,0)))</f>
        <v>492</v>
      </c>
      <c r="X448" s="210">
        <f t="shared" si="60"/>
        <v>0</v>
      </c>
      <c r="AB448" s="211" t="str">
        <f t="shared" si="61"/>
        <v>TinMelt Metais e Ligas S.A.</v>
      </c>
    </row>
    <row r="449" spans="1:28" s="210" customFormat="1" ht="20.25">
      <c r="A449" s="165" t="s">
        <v>1727</v>
      </c>
      <c r="B449" s="166" t="s">
        <v>1088</v>
      </c>
      <c r="C449" s="170" t="s">
        <v>11985</v>
      </c>
      <c r="D449" s="213">
        <v>0</v>
      </c>
      <c r="E449" s="166" t="s">
        <v>15958</v>
      </c>
      <c r="F449" s="166" t="s">
        <v>1727</v>
      </c>
      <c r="G449" s="166" t="s">
        <v>12764</v>
      </c>
      <c r="H449" s="167">
        <v>0</v>
      </c>
      <c r="I449" s="168" t="s">
        <v>1644</v>
      </c>
      <c r="J449" s="168" t="s">
        <v>1678</v>
      </c>
      <c r="K449" s="207"/>
      <c r="L449" s="207"/>
      <c r="M449" s="207"/>
      <c r="N449" s="207"/>
      <c r="O449" s="207"/>
      <c r="P449" s="169"/>
      <c r="Q449" s="208"/>
      <c r="R449" s="166" t="str">
        <f ca="1">IF(ISERROR($V449),"",OFFSET('Smelter Look-up'!$C$4,$V449-4,0)&amp;"")</f>
        <v>Resind Industria e Comercio Ltda.</v>
      </c>
      <c r="S449" s="165" t="str">
        <f t="shared" ca="1" si="59"/>
        <v>BR</v>
      </c>
      <c r="T449" s="165" t="str">
        <f ca="1">IF(B449="","",IF(ISERROR(MATCH($J449,SorP!$B$1:$B$6261,0)),"",INDIRECT("'SorP'!$A$"&amp;MATCH($S449&amp;$J449,SorP!C:C,0))))</f>
        <v>BR-MG</v>
      </c>
      <c r="U449" s="185"/>
      <c r="V449" s="209">
        <f>IF(C449="",NA(),IF(OR(C449="Smelter not listed",C449="Smelter not yet identified"),MATCH($B449&amp;$D449,'Smelter Look-up'!$J:$J,0),MATCH($B449&amp;$C449,'Smelter Look-up'!$J:$J,0)))</f>
        <v>534</v>
      </c>
      <c r="X449" s="210">
        <f t="shared" si="60"/>
        <v>0</v>
      </c>
      <c r="AB449" s="211" t="str">
        <f t="shared" si="61"/>
        <v>TinResind Industria e Comercio Ltda.</v>
      </c>
    </row>
    <row r="450" spans="1:28" s="210" customFormat="1" ht="25.5">
      <c r="A450" s="165" t="s">
        <v>736</v>
      </c>
      <c r="B450" s="166" t="s">
        <v>1088</v>
      </c>
      <c r="C450" s="170" t="s">
        <v>803</v>
      </c>
      <c r="D450" s="213">
        <v>0</v>
      </c>
      <c r="E450" s="166" t="s">
        <v>15988</v>
      </c>
      <c r="F450" s="166" t="s">
        <v>736</v>
      </c>
      <c r="G450" s="166" t="s">
        <v>12764</v>
      </c>
      <c r="H450" s="167">
        <v>0</v>
      </c>
      <c r="I450" s="168" t="s">
        <v>1688</v>
      </c>
      <c r="J450" s="168" t="s">
        <v>1688</v>
      </c>
      <c r="K450" s="207"/>
      <c r="L450" s="207"/>
      <c r="M450" s="207"/>
      <c r="N450" s="207"/>
      <c r="O450" s="207"/>
      <c r="P450" s="169"/>
      <c r="Q450" s="208"/>
      <c r="R450" s="166" t="str">
        <f ca="1">IF(ISERROR($V450),"",OFFSET('Smelter Look-up'!$C$4,$V450-4,0)&amp;"")</f>
        <v>EM Vinto</v>
      </c>
      <c r="S450" s="165" t="str">
        <f t="shared" ca="1" si="59"/>
        <v>Unknown</v>
      </c>
      <c r="T450" s="165" t="e">
        <f ca="1">IF(B450="","",IF(ISERROR(MATCH($J450,SorP!$B$1:$B$6261,0)),"",INDIRECT("'SorP'!$A$"&amp;MATCH($S450&amp;$J450,SorP!C:C,0))))</f>
        <v>#N/A</v>
      </c>
      <c r="U450" s="185"/>
      <c r="V450" s="209">
        <f>IF(C450="",NA(),IF(OR(C450="Smelter not listed",C450="Smelter not yet identified"),MATCH($B450&amp;$D450,'Smelter Look-up'!$J:$J,0),MATCH($B450&amp;$C450,'Smelter Look-up'!$J:$J,0)))</f>
        <v>453</v>
      </c>
      <c r="X450" s="210">
        <f t="shared" si="60"/>
        <v>0</v>
      </c>
      <c r="AB450" s="211" t="str">
        <f t="shared" si="61"/>
        <v>TinEM Vinto</v>
      </c>
    </row>
    <row r="451" spans="1:28" s="210" customFormat="1" ht="20.25">
      <c r="A451" s="165" t="s">
        <v>1728</v>
      </c>
      <c r="B451" s="166" t="s">
        <v>1088</v>
      </c>
      <c r="C451" s="170" t="s">
        <v>14898</v>
      </c>
      <c r="D451" s="213">
        <v>0</v>
      </c>
      <c r="E451" s="166" t="s">
        <v>15989</v>
      </c>
      <c r="F451" s="166" t="s">
        <v>1728</v>
      </c>
      <c r="G451" s="166" t="s">
        <v>12764</v>
      </c>
      <c r="H451" s="167">
        <v>0</v>
      </c>
      <c r="I451" s="168" t="s">
        <v>1729</v>
      </c>
      <c r="J451" s="168" t="s">
        <v>3031</v>
      </c>
      <c r="K451" s="207"/>
      <c r="L451" s="207"/>
      <c r="M451" s="207"/>
      <c r="N451" s="207"/>
      <c r="O451" s="207"/>
      <c r="P451" s="169"/>
      <c r="Q451" s="208"/>
      <c r="R451" s="166" t="str">
        <f ca="1">IF(ISERROR($V451),"",OFFSET('Smelter Look-up'!$C$4,$V451-4,0)&amp;"")</f>
        <v>Aurubis Beerse</v>
      </c>
      <c r="S451" s="165" t="str">
        <f t="shared" ca="1" si="59"/>
        <v>BE</v>
      </c>
      <c r="T451" s="165" t="str">
        <f ca="1">IF(B451="","",IF(ISERROR(MATCH($J451,SorP!$B$1:$B$6261,0)),"",INDIRECT("'SorP'!$A$"&amp;MATCH($S451&amp;$J451,SorP!C:C,0))))</f>
        <v>BE-VAN</v>
      </c>
      <c r="U451" s="185"/>
      <c r="V451" s="209">
        <f>IF(C451="",NA(),IF(OR(C451="Smelter not listed",C451="Smelter not yet identified"),MATCH($B451&amp;$D451,'Smelter Look-up'!$J:$J,0),MATCH($B451&amp;$C451,'Smelter Look-up'!$J:$J,0)))</f>
        <v>423</v>
      </c>
      <c r="X451" s="210">
        <f t="shared" si="60"/>
        <v>0</v>
      </c>
      <c r="AB451" s="211" t="str">
        <f t="shared" si="61"/>
        <v>TinAurubis Beerse</v>
      </c>
    </row>
    <row r="452" spans="1:28" s="210" customFormat="1" ht="25.5">
      <c r="A452" s="165" t="s">
        <v>15227</v>
      </c>
      <c r="B452" s="166" t="s">
        <v>1087</v>
      </c>
      <c r="C452" s="170" t="s">
        <v>15226</v>
      </c>
      <c r="D452" s="213">
        <v>0</v>
      </c>
      <c r="E452" s="166" t="s">
        <v>15963</v>
      </c>
      <c r="F452" s="166" t="s">
        <v>15227</v>
      </c>
      <c r="G452" s="166" t="s">
        <v>12764</v>
      </c>
      <c r="H452" s="167">
        <v>0</v>
      </c>
      <c r="I452" s="168" t="s">
        <v>15260</v>
      </c>
      <c r="J452" s="168" t="s">
        <v>14943</v>
      </c>
      <c r="K452" s="207"/>
      <c r="L452" s="207"/>
      <c r="M452" s="207"/>
      <c r="N452" s="207"/>
      <c r="O452" s="207"/>
      <c r="P452" s="169"/>
      <c r="Q452" s="208"/>
      <c r="R452" s="166" t="str">
        <f ca="1">IF(ISERROR($V452),"",OFFSET('Smelter Look-up'!$C$4,$V452-4,0)&amp;"")</f>
        <v>TITAN COMPANY LIMITED, JEWELLERY DIVISION</v>
      </c>
      <c r="S452" s="165" t="str">
        <f t="shared" ca="1" si="59"/>
        <v>IN</v>
      </c>
      <c r="T452" s="165" t="str">
        <f ca="1">IF(B452="","",IF(ISERROR(MATCH($J452,SorP!$B$1:$B$6261,0)),"",INDIRECT("'SorP'!$A$"&amp;MATCH($S452&amp;$J452,SorP!C:C,0))))</f>
        <v>IN-TN</v>
      </c>
      <c r="U452" s="185"/>
      <c r="V452" s="209">
        <f>IF(C452="",NA(),IF(OR(C452="Smelter not listed",C452="Smelter not yet identified"),MATCH($B452&amp;$D452,'Smelter Look-up'!$J:$J,0),MATCH($B452&amp;$C452,'Smelter Look-up'!$J:$J,0)))</f>
        <v>308</v>
      </c>
      <c r="X452" s="210">
        <f t="shared" si="60"/>
        <v>0</v>
      </c>
      <c r="AB452" s="211" t="str">
        <f t="shared" si="61"/>
        <v>GoldTITAN COMPANY LIMITED, JEWELLERY DIVISION</v>
      </c>
    </row>
    <row r="453" spans="1:28" s="210" customFormat="1" ht="20.25">
      <c r="A453" s="165" t="s">
        <v>2331</v>
      </c>
      <c r="B453" s="166" t="s">
        <v>1087</v>
      </c>
      <c r="C453" s="170" t="s">
        <v>2330</v>
      </c>
      <c r="D453" s="213">
        <v>0</v>
      </c>
      <c r="E453" s="166" t="s">
        <v>15990</v>
      </c>
      <c r="F453" s="166" t="s">
        <v>2331</v>
      </c>
      <c r="G453" s="166" t="s">
        <v>12764</v>
      </c>
      <c r="H453" s="167">
        <v>0</v>
      </c>
      <c r="I453" s="168" t="s">
        <v>2340</v>
      </c>
      <c r="J453" s="168" t="s">
        <v>2340</v>
      </c>
      <c r="K453" s="207"/>
      <c r="L453" s="207"/>
      <c r="M453" s="207"/>
      <c r="N453" s="207"/>
      <c r="O453" s="207"/>
      <c r="P453" s="169"/>
      <c r="Q453" s="208"/>
      <c r="R453" s="166" t="str">
        <f ca="1">IF(ISERROR($V453),"",OFFSET('Smelter Look-up'!$C$4,$V453-4,0)&amp;"")</f>
        <v>L'Orfebre S.A.</v>
      </c>
      <c r="S453" s="165" t="str">
        <f t="shared" ref="S453" ca="1" si="62">IF(B453="","",IF(ISERROR(MATCH($E453,CL,0)),"Unknown",INDIRECT("'C'!$A$"&amp;MATCH($E453,CL,0)+1)))</f>
        <v>AD</v>
      </c>
      <c r="T453" s="165" t="str">
        <f ca="1">IF(B453="","",IF(ISERROR(MATCH($J453,SorP!$B$1:$B$6261,0)),"",INDIRECT("'SorP'!$A$"&amp;MATCH($S453&amp;$J453,SorP!C:C,0))))</f>
        <v>AD-07</v>
      </c>
      <c r="U453" s="185"/>
      <c r="V453" s="209">
        <f>IF(C453="",NA(),IF(OR(C453="Smelter not listed",C453="Smelter not yet identified"),MATCH($B453&amp;$D453,'Smelter Look-up'!$J:$J,0),MATCH($B453&amp;$C453,'Smelter Look-up'!$J:$J,0)))</f>
        <v>177</v>
      </c>
      <c r="X453" s="210">
        <f t="shared" ref="X453" si="63">IF(AND(C453="Smelter not listed",OR(LEN(D453)=0,LEN(E453)=0)),1,0)</f>
        <v>0</v>
      </c>
      <c r="AB453" s="211" t="str">
        <f t="shared" ref="AB453" si="64">B453&amp;C453</f>
        <v>GoldL'Orfebre S.A.</v>
      </c>
    </row>
    <row r="454" spans="1:28" s="210" customFormat="1" ht="20.25">
      <c r="A454" s="165" t="s">
        <v>14839</v>
      </c>
      <c r="B454" s="166" t="s">
        <v>1087</v>
      </c>
      <c r="C454" s="170" t="s">
        <v>14838</v>
      </c>
      <c r="D454" s="213">
        <v>0</v>
      </c>
      <c r="E454" s="166" t="s">
        <v>15991</v>
      </c>
      <c r="F454" s="166" t="s">
        <v>14839</v>
      </c>
      <c r="G454" s="166" t="s">
        <v>12764</v>
      </c>
      <c r="H454" s="167">
        <v>0</v>
      </c>
      <c r="I454" s="168" t="s">
        <v>14840</v>
      </c>
      <c r="J454" s="168" t="s">
        <v>2702</v>
      </c>
      <c r="K454" s="207"/>
      <c r="L454" s="207"/>
      <c r="M454" s="207"/>
      <c r="N454" s="207"/>
      <c r="O454" s="207"/>
      <c r="P454" s="169"/>
      <c r="Q454" s="208"/>
      <c r="R454" s="166" t="str">
        <f ca="1">IF(ISERROR($V454),"",OFFSET('Smelter Look-up'!$C$4,$V454-4,0)&amp;"")</f>
        <v>ABC Refinery Pty Ltd.</v>
      </c>
      <c r="S454" s="165" t="str">
        <f t="shared" ref="S454:S485" ca="1" si="65">IF(B454="","",IF(ISERROR(MATCH($E454,CL,0)),"Unknown",INDIRECT("'C'!$A$"&amp;MATCH($E454,CL,0)+1)))</f>
        <v>AU</v>
      </c>
      <c r="T454" s="165" t="str">
        <f ca="1">IF(B454="","",IF(ISERROR(MATCH($J454,SorP!$B$1:$B$6261,0)),"",INDIRECT("'SorP'!$A$"&amp;MATCH($S454&amp;$J454,SorP!C:C,0))))</f>
        <v>AU-NSW</v>
      </c>
      <c r="U454" s="185"/>
      <c r="V454" s="209">
        <f>IF(C454="",NA(),IF(OR(C454="Smelter not listed",C454="Smelter not yet identified"),MATCH($B454&amp;$D454,'Smelter Look-up'!$J:$J,0),MATCH($B454&amp;$C454,'Smelter Look-up'!$J:$J,0)))</f>
        <v>6</v>
      </c>
      <c r="X454" s="210">
        <f t="shared" ref="X454:X485" si="66">IF(AND(C454="Smelter not listed",OR(LEN(D454)=0,LEN(E454)=0)),1,0)</f>
        <v>0</v>
      </c>
      <c r="AB454" s="211" t="str">
        <f t="shared" ref="AB454:AB485" si="67">B454&amp;C454</f>
        <v>GoldABC Refinery Pty Ltd.</v>
      </c>
    </row>
    <row r="455" spans="1:28" s="210" customFormat="1" ht="20.25">
      <c r="A455" s="165" t="s">
        <v>713</v>
      </c>
      <c r="B455" s="166" t="s">
        <v>1087</v>
      </c>
      <c r="C455" s="170" t="s">
        <v>2378</v>
      </c>
      <c r="D455" s="213">
        <v>0</v>
      </c>
      <c r="E455" s="166" t="s">
        <v>15991</v>
      </c>
      <c r="F455" s="166" t="s">
        <v>713</v>
      </c>
      <c r="G455" s="166" t="s">
        <v>12764</v>
      </c>
      <c r="H455" s="167">
        <v>0</v>
      </c>
      <c r="I455" s="168" t="s">
        <v>15947</v>
      </c>
      <c r="J455" s="168" t="s">
        <v>1614</v>
      </c>
      <c r="K455" s="207"/>
      <c r="L455" s="207"/>
      <c r="M455" s="207"/>
      <c r="N455" s="207"/>
      <c r="O455" s="207"/>
      <c r="P455" s="169"/>
      <c r="Q455" s="208"/>
      <c r="R455" s="166" t="str">
        <f ca="1">IF(ISERROR($V455),"",OFFSET('Smelter Look-up'!$C$4,$V455-4,0)&amp;"")</f>
        <v>Gold Corporation - The Perth Mint</v>
      </c>
      <c r="S455" s="165" t="str">
        <f t="shared" ca="1" si="65"/>
        <v>AU</v>
      </c>
      <c r="T455" s="165" t="str">
        <f ca="1">IF(B455="","",IF(ISERROR(MATCH($J455,SorP!$B$1:$B$6261,0)),"",INDIRECT("'SorP'!$A$"&amp;MATCH($S455&amp;$J455,SorP!C:C,0))))</f>
        <v>AU-WA</v>
      </c>
      <c r="U455" s="185"/>
      <c r="V455" s="209">
        <f>IF(C455="",NA(),IF(OR(C455="Smelter not listed",C455="Smelter not yet identified"),MATCH($B455&amp;$D455,'Smelter Look-up'!$J:$J,0),MATCH($B455&amp;$C455,'Smelter Look-up'!$J:$J,0)))</f>
        <v>324</v>
      </c>
      <c r="X455" s="210">
        <f t="shared" si="66"/>
        <v>0</v>
      </c>
      <c r="AB455" s="211" t="str">
        <f t="shared" si="67"/>
        <v>GoldWestern Australian Mint (T/a The Perth Mint)</v>
      </c>
    </row>
    <row r="456" spans="1:28" s="210" customFormat="1" ht="25.5">
      <c r="A456" s="165" t="s">
        <v>2111</v>
      </c>
      <c r="B456" s="166" t="s">
        <v>1087</v>
      </c>
      <c r="C456" s="170" t="s">
        <v>11986</v>
      </c>
      <c r="D456" s="213">
        <v>0</v>
      </c>
      <c r="E456" s="166" t="s">
        <v>15992</v>
      </c>
      <c r="F456" s="166" t="s">
        <v>2111</v>
      </c>
      <c r="G456" s="166" t="s">
        <v>12764</v>
      </c>
      <c r="H456" s="167">
        <v>0</v>
      </c>
      <c r="I456" s="168" t="s">
        <v>2112</v>
      </c>
      <c r="J456" s="168" t="s">
        <v>2687</v>
      </c>
      <c r="K456" s="207"/>
      <c r="L456" s="207"/>
      <c r="M456" s="207"/>
      <c r="N456" s="207"/>
      <c r="O456" s="207"/>
      <c r="P456" s="169"/>
      <c r="Q456" s="208"/>
      <c r="R456" s="166" t="str">
        <f ca="1">IF(ISERROR($V456),"",OFFSET('Smelter Look-up'!$C$4,$V456-4,0)&amp;"")</f>
        <v>Oegussa Oesterreichische Gold- und Silber-Scheideanstalt Gesm.b.H.</v>
      </c>
      <c r="S456" s="165" t="str">
        <f t="shared" ca="1" si="65"/>
        <v>AT</v>
      </c>
      <c r="T456" s="165" t="str">
        <f ca="1">IF(B456="","",IF(ISERROR(MATCH($J456,SorP!$B$1:$B$6261,0)),"",INDIRECT("'SorP'!$A$"&amp;MATCH($S456&amp;$J456,SorP!C:C,0))))</f>
        <v>AT-9</v>
      </c>
      <c r="U456" s="185"/>
      <c r="V456" s="209">
        <f>IF(C456="",NA(),IF(OR(C456="Smelter not listed",C456="Smelter not yet identified"),MATCH($B456&amp;$D456,'Smelter Look-up'!$J:$J,0),MATCH($B456&amp;$C456,'Smelter Look-up'!$J:$J,0)))</f>
        <v>222</v>
      </c>
      <c r="X456" s="210">
        <f t="shared" si="66"/>
        <v>0</v>
      </c>
      <c r="AB456" s="211" t="str">
        <f t="shared" si="67"/>
        <v>GoldOgussa Osterreichische Gold- und Silber-Scheideanstalt GmbH</v>
      </c>
    </row>
    <row r="457" spans="1:28" s="210" customFormat="1" ht="25.5">
      <c r="A457" s="165" t="s">
        <v>710</v>
      </c>
      <c r="B457" s="166" t="s">
        <v>1087</v>
      </c>
      <c r="C457" s="170" t="s">
        <v>2224</v>
      </c>
      <c r="D457" s="213">
        <v>0</v>
      </c>
      <c r="E457" s="166" t="s">
        <v>15989</v>
      </c>
      <c r="F457" s="166" t="s">
        <v>710</v>
      </c>
      <c r="G457" s="166" t="s">
        <v>12764</v>
      </c>
      <c r="H457" s="167">
        <v>0</v>
      </c>
      <c r="I457" s="168" t="s">
        <v>1611</v>
      </c>
      <c r="J457" s="168" t="s">
        <v>3031</v>
      </c>
      <c r="K457" s="207"/>
      <c r="L457" s="207"/>
      <c r="M457" s="207"/>
      <c r="N457" s="207"/>
      <c r="O457" s="207"/>
      <c r="P457" s="169"/>
      <c r="Q457" s="208"/>
      <c r="R457" s="166" t="str">
        <f ca="1">IF(ISERROR($V457),"",OFFSET('Smelter Look-up'!$C$4,$V457-4,0)&amp;"")</f>
        <v>Umicore S.A. Business Unit Precious Metals Refining</v>
      </c>
      <c r="S457" s="165" t="str">
        <f t="shared" ca="1" si="65"/>
        <v>BE</v>
      </c>
      <c r="T457" s="165" t="str">
        <f ca="1">IF(B457="","",IF(ISERROR(MATCH($J457,SorP!$B$1:$B$6261,0)),"",INDIRECT("'SorP'!$A$"&amp;MATCH($S457&amp;$J457,SorP!C:C,0))))</f>
        <v>BE-VAN</v>
      </c>
      <c r="U457" s="185"/>
      <c r="V457" s="209">
        <f>IF(C457="",NA(),IF(OR(C457="Smelter not listed",C457="Smelter not yet identified"),MATCH($B457&amp;$D457,'Smelter Look-up'!$J:$J,0),MATCH($B457&amp;$C457,'Smelter Look-up'!$J:$J,0)))</f>
        <v>319</v>
      </c>
      <c r="X457" s="210">
        <f t="shared" si="66"/>
        <v>0</v>
      </c>
      <c r="AB457" s="211" t="str">
        <f t="shared" si="67"/>
        <v>GoldUmicore S.A. Business Unit Precious Metals Refining</v>
      </c>
    </row>
    <row r="458" spans="1:28" s="210" customFormat="1" ht="20.25">
      <c r="A458" s="165" t="s">
        <v>633</v>
      </c>
      <c r="B458" s="166" t="s">
        <v>1087</v>
      </c>
      <c r="C458" s="170" t="s">
        <v>11979</v>
      </c>
      <c r="D458" s="213">
        <v>0</v>
      </c>
      <c r="E458" s="166" t="s">
        <v>15958</v>
      </c>
      <c r="F458" s="166" t="s">
        <v>633</v>
      </c>
      <c r="G458" s="166" t="s">
        <v>12764</v>
      </c>
      <c r="H458" s="167">
        <v>0</v>
      </c>
      <c r="I458" s="168" t="s">
        <v>1502</v>
      </c>
      <c r="J458" s="168" t="s">
        <v>1503</v>
      </c>
      <c r="K458" s="207"/>
      <c r="L458" s="207"/>
      <c r="M458" s="207"/>
      <c r="N458" s="207"/>
      <c r="O458" s="207"/>
      <c r="P458" s="169"/>
      <c r="Q458" s="208"/>
      <c r="R458" s="166" t="str">
        <f ca="1">IF(ISERROR($V458),"",OFFSET('Smelter Look-up'!$C$4,$V458-4,0)&amp;"")</f>
        <v>AngloGold Ashanti Corrego do Sitio Mineracao</v>
      </c>
      <c r="S458" s="165" t="str">
        <f t="shared" ca="1" si="65"/>
        <v>BR</v>
      </c>
      <c r="T458" s="165" t="str">
        <f ca="1">IF(B458="","",IF(ISERROR(MATCH($J458,SorP!$B$1:$B$6261,0)),"",INDIRECT("'SorP'!$A$"&amp;MATCH($S458&amp;$J458,SorP!C:C,0))))</f>
        <v>BR-MG</v>
      </c>
      <c r="U458" s="185"/>
      <c r="V458" s="209">
        <f>IF(C458="",NA(),IF(OR(C458="Smelter not listed",C458="Smelter not yet identified"),MATCH($B458&amp;$D458,'Smelter Look-up'!$J:$J,0),MATCH($B458&amp;$C458,'Smelter Look-up'!$J:$J,0)))</f>
        <v>25</v>
      </c>
      <c r="X458" s="210">
        <f t="shared" si="66"/>
        <v>0</v>
      </c>
      <c r="AB458" s="211" t="str">
        <f t="shared" si="67"/>
        <v>GoldAngloGold Ashanti Corrego do Sitio Mineracao</v>
      </c>
    </row>
    <row r="459" spans="1:28" s="210" customFormat="1" ht="20.25">
      <c r="A459" s="165" t="s">
        <v>14843</v>
      </c>
      <c r="B459" s="166" t="s">
        <v>1087</v>
      </c>
      <c r="C459" s="170" t="s">
        <v>14842</v>
      </c>
      <c r="D459" s="213">
        <v>0</v>
      </c>
      <c r="E459" s="166" t="s">
        <v>15993</v>
      </c>
      <c r="F459" s="166" t="s">
        <v>14843</v>
      </c>
      <c r="G459" s="166" t="s">
        <v>12764</v>
      </c>
      <c r="H459" s="167">
        <v>0</v>
      </c>
      <c r="I459" s="168" t="s">
        <v>14844</v>
      </c>
      <c r="J459" s="168" t="s">
        <v>9161</v>
      </c>
      <c r="K459" s="207"/>
      <c r="L459" s="207"/>
      <c r="M459" s="207"/>
      <c r="N459" s="207"/>
      <c r="O459" s="207"/>
      <c r="P459" s="169"/>
      <c r="Q459" s="208"/>
      <c r="R459" s="166" t="str">
        <f ca="1">IF(ISERROR($V459),"",OFFSET('Smelter Look-up'!$C$4,$V459-4,0)&amp;"")</f>
        <v>Albino Mountinho Lda.</v>
      </c>
      <c r="S459" s="165" t="str">
        <f t="shared" ca="1" si="65"/>
        <v>PT</v>
      </c>
      <c r="T459" s="165" t="str">
        <f ca="1">IF(B459="","",IF(ISERROR(MATCH($J459,SorP!$B$1:$B$6261,0)),"",INDIRECT("'SorP'!$A$"&amp;MATCH($S459&amp;$J459,SorP!C:C,0))))</f>
        <v>PT-13</v>
      </c>
      <c r="U459" s="185"/>
      <c r="V459" s="209">
        <f>IF(C459="",NA(),IF(OR(C459="Smelter not listed",C459="Smelter not yet identified"),MATCH($B459&amp;$D459,'Smelter Look-up'!$J:$J,0),MATCH($B459&amp;$C459,'Smelter Look-up'!$J:$J,0)))</f>
        <v>19</v>
      </c>
      <c r="X459" s="210">
        <f t="shared" si="66"/>
        <v>0</v>
      </c>
      <c r="AB459" s="211" t="str">
        <f t="shared" si="67"/>
        <v>GoldAlbino Mountinho Lda.</v>
      </c>
    </row>
    <row r="460" spans="1:28" s="210" customFormat="1" ht="20.25">
      <c r="A460" s="165" t="s">
        <v>2399</v>
      </c>
      <c r="B460" s="166" t="s">
        <v>1087</v>
      </c>
      <c r="C460" s="170" t="s">
        <v>2398</v>
      </c>
      <c r="D460" s="213">
        <v>0</v>
      </c>
      <c r="E460" s="166" t="s">
        <v>15958</v>
      </c>
      <c r="F460" s="166" t="s">
        <v>2399</v>
      </c>
      <c r="G460" s="166" t="s">
        <v>12764</v>
      </c>
      <c r="H460" s="167">
        <v>0</v>
      </c>
      <c r="I460" s="168" t="s">
        <v>2400</v>
      </c>
      <c r="J460" s="168" t="s">
        <v>1610</v>
      </c>
      <c r="K460" s="207"/>
      <c r="L460" s="207"/>
      <c r="M460" s="207"/>
      <c r="N460" s="207"/>
      <c r="O460" s="207"/>
      <c r="P460" s="169"/>
      <c r="Q460" s="208"/>
      <c r="R460" s="166" t="str">
        <f ca="1">IF(ISERROR($V460),"",OFFSET('Smelter Look-up'!$C$4,$V460-4,0)&amp;"")</f>
        <v>Marsam Metals</v>
      </c>
      <c r="S460" s="165" t="str">
        <f t="shared" ca="1" si="65"/>
        <v>BR</v>
      </c>
      <c r="T460" s="165" t="str">
        <f ca="1">IF(B460="","",IF(ISERROR(MATCH($J460,SorP!$B$1:$B$6261,0)),"",INDIRECT("'SorP'!$A$"&amp;MATCH($S460&amp;$J460,SorP!C:C,0))))</f>
        <v>BR-SP</v>
      </c>
      <c r="U460" s="185"/>
      <c r="V460" s="209">
        <f>IF(C460="",NA(),IF(OR(C460="Smelter not listed",C460="Smelter not yet identified"),MATCH($B460&amp;$D460,'Smelter Look-up'!$J:$J,0),MATCH($B460&amp;$C460,'Smelter Look-up'!$J:$J,0)))</f>
        <v>183</v>
      </c>
      <c r="X460" s="210">
        <f t="shared" si="66"/>
        <v>0</v>
      </c>
      <c r="AB460" s="211" t="str">
        <f t="shared" si="67"/>
        <v>GoldMarsam Metals</v>
      </c>
    </row>
    <row r="461" spans="1:28" s="210" customFormat="1" ht="20.25">
      <c r="A461" s="165" t="s">
        <v>643</v>
      </c>
      <c r="B461" s="166" t="s">
        <v>1087</v>
      </c>
      <c r="C461" s="170" t="s">
        <v>2144</v>
      </c>
      <c r="D461" s="213">
        <v>0</v>
      </c>
      <c r="E461" s="166" t="s">
        <v>15994</v>
      </c>
      <c r="F461" s="166" t="s">
        <v>643</v>
      </c>
      <c r="G461" s="166" t="s">
        <v>12764</v>
      </c>
      <c r="H461" s="167">
        <v>0</v>
      </c>
      <c r="I461" s="168" t="s">
        <v>1514</v>
      </c>
      <c r="J461" s="168" t="s">
        <v>1515</v>
      </c>
      <c r="K461" s="207"/>
      <c r="L461" s="207"/>
      <c r="M461" s="207"/>
      <c r="N461" s="207"/>
      <c r="O461" s="207"/>
      <c r="P461" s="169"/>
      <c r="Q461" s="208"/>
      <c r="R461" s="166" t="str">
        <f ca="1">IF(ISERROR($V461),"",OFFSET('Smelter Look-up'!$C$4,$V461-4,0)&amp;"")</f>
        <v>Glencore Canada Corporation - CCR Refinery</v>
      </c>
      <c r="S461" s="165" t="str">
        <f t="shared" ca="1" si="65"/>
        <v>CA</v>
      </c>
      <c r="T461" s="165" t="str">
        <f ca="1">IF(B461="","",IF(ISERROR(MATCH($J461,SorP!$B$1:$B$6261,0)),"",INDIRECT("'SorP'!$A$"&amp;MATCH($S461&amp;$J461,SorP!C:C,0))))</f>
        <v>CA-QC</v>
      </c>
      <c r="U461" s="185"/>
      <c r="V461" s="209">
        <f>IF(C461="",NA(),IF(OR(C461="Smelter not listed",C461="Smelter not yet identified"),MATCH($B461&amp;$D461,'Smelter Look-up'!$J:$J,0),MATCH($B461&amp;$C461,'Smelter Look-up'!$J:$J,0)))</f>
        <v>57</v>
      </c>
      <c r="X461" s="210">
        <f t="shared" si="66"/>
        <v>0</v>
      </c>
      <c r="AB461" s="211" t="str">
        <f t="shared" si="67"/>
        <v>GoldCCR Refinery - Glencore Canada Corporation</v>
      </c>
    </row>
    <row r="462" spans="1:28" s="210" customFormat="1" ht="20.25">
      <c r="A462" s="165" t="s">
        <v>696</v>
      </c>
      <c r="B462" s="166" t="s">
        <v>1087</v>
      </c>
      <c r="C462" s="170" t="s">
        <v>873</v>
      </c>
      <c r="D462" s="213">
        <v>0</v>
      </c>
      <c r="E462" s="166" t="s">
        <v>15994</v>
      </c>
      <c r="F462" s="166" t="s">
        <v>696</v>
      </c>
      <c r="G462" s="166" t="s">
        <v>12764</v>
      </c>
      <c r="H462" s="167">
        <v>0</v>
      </c>
      <c r="I462" s="168" t="s">
        <v>1585</v>
      </c>
      <c r="J462" s="168" t="s">
        <v>1549</v>
      </c>
      <c r="K462" s="207"/>
      <c r="L462" s="207"/>
      <c r="M462" s="207"/>
      <c r="N462" s="207"/>
      <c r="O462" s="207"/>
      <c r="P462" s="169"/>
      <c r="Q462" s="208"/>
      <c r="R462" s="166" t="str">
        <f ca="1">IF(ISERROR($V462),"",OFFSET('Smelter Look-up'!$C$4,$V462-4,0)&amp;"")</f>
        <v>Royal Canadian Mint</v>
      </c>
      <c r="S462" s="165" t="str">
        <f t="shared" ca="1" si="65"/>
        <v>CA</v>
      </c>
      <c r="T462" s="165" t="str">
        <f ca="1">IF(B462="","",IF(ISERROR(MATCH($J462,SorP!$B$1:$B$6261,0)),"",INDIRECT("'SorP'!$A$"&amp;MATCH($S462&amp;$J462,SorP!C:C,0))))</f>
        <v>CA-ON</v>
      </c>
      <c r="U462" s="185"/>
      <c r="V462" s="209">
        <f>IF(C462="",NA(),IF(OR(C462="Smelter not listed",C462="Smelter not yet identified"),MATCH($B462&amp;$D462,'Smelter Look-up'!$J:$J,0),MATCH($B462&amp;$C462,'Smelter Look-up'!$J:$J,0)))</f>
        <v>245</v>
      </c>
      <c r="X462" s="210">
        <f t="shared" si="66"/>
        <v>0</v>
      </c>
      <c r="AB462" s="211" t="str">
        <f t="shared" si="67"/>
        <v>GoldRoyal Canadian Mint</v>
      </c>
    </row>
    <row r="463" spans="1:28" s="210" customFormat="1" ht="20.25">
      <c r="A463" s="165" t="s">
        <v>663</v>
      </c>
      <c r="B463" s="166" t="s">
        <v>1087</v>
      </c>
      <c r="C463" s="170" t="s">
        <v>2183</v>
      </c>
      <c r="D463" s="213">
        <v>0</v>
      </c>
      <c r="E463" s="166" t="s">
        <v>15994</v>
      </c>
      <c r="F463" s="166" t="s">
        <v>663</v>
      </c>
      <c r="G463" s="166" t="s">
        <v>12764</v>
      </c>
      <c r="H463" s="167">
        <v>0</v>
      </c>
      <c r="I463" s="168" t="s">
        <v>1548</v>
      </c>
      <c r="J463" s="168" t="s">
        <v>1549</v>
      </c>
      <c r="K463" s="207"/>
      <c r="L463" s="207"/>
      <c r="M463" s="207"/>
      <c r="N463" s="207"/>
      <c r="O463" s="207"/>
      <c r="P463" s="169"/>
      <c r="Q463" s="208"/>
      <c r="R463" s="166" t="str">
        <f ca="1">IF(ISERROR($V463),"",OFFSET('Smelter Look-up'!$C$4,$V463-4,0)&amp;"")</f>
        <v>Asahi Refining Canada Ltd.</v>
      </c>
      <c r="S463" s="165" t="str">
        <f t="shared" ca="1" si="65"/>
        <v>CA</v>
      </c>
      <c r="T463" s="165" t="str">
        <f ca="1">IF(B463="","",IF(ISERROR(MATCH($J463,SorP!$B$1:$B$6261,0)),"",INDIRECT("'SorP'!$A$"&amp;MATCH($S463&amp;$J463,SorP!C:C,0))))</f>
        <v>CA-ON</v>
      </c>
      <c r="U463" s="185"/>
      <c r="V463" s="209">
        <f>IF(C463="",NA(),IF(OR(C463="Smelter not listed",C463="Smelter not yet identified"),MATCH($B463&amp;$D463,'Smelter Look-up'!$J:$J,0),MATCH($B463&amp;$C463,'Smelter Look-up'!$J:$J,0)))</f>
        <v>34</v>
      </c>
      <c r="X463" s="210">
        <f t="shared" si="66"/>
        <v>0</v>
      </c>
      <c r="AB463" s="211" t="str">
        <f t="shared" si="67"/>
        <v>GoldAsahi Refining Canada Ltd.</v>
      </c>
    </row>
    <row r="464" spans="1:28" s="210" customFormat="1" ht="20.25">
      <c r="A464" s="165" t="s">
        <v>2404</v>
      </c>
      <c r="B464" s="166" t="s">
        <v>1087</v>
      </c>
      <c r="C464" s="170" t="s">
        <v>2403</v>
      </c>
      <c r="D464" s="213">
        <v>0</v>
      </c>
      <c r="E464" s="166" t="s">
        <v>15995</v>
      </c>
      <c r="F464" s="166" t="s">
        <v>2404</v>
      </c>
      <c r="G464" s="166" t="s">
        <v>12764</v>
      </c>
      <c r="H464" s="167">
        <v>0</v>
      </c>
      <c r="I464" s="168" t="s">
        <v>2405</v>
      </c>
      <c r="J464" s="168" t="s">
        <v>2406</v>
      </c>
      <c r="K464" s="207"/>
      <c r="L464" s="207"/>
      <c r="M464" s="207"/>
      <c r="N464" s="207"/>
      <c r="O464" s="207"/>
      <c r="P464" s="169"/>
      <c r="Q464" s="208"/>
      <c r="R464" s="166" t="str">
        <f ca="1">IF(ISERROR($V464),"",OFFSET('Smelter Look-up'!$C$4,$V464-4,0)&amp;"")</f>
        <v>Planta Recuperadora de Metales SpA</v>
      </c>
      <c r="S464" s="165" t="str">
        <f t="shared" ca="1" si="65"/>
        <v>CL</v>
      </c>
      <c r="T464" s="165" t="str">
        <f ca="1">IF(B464="","",IF(ISERROR(MATCH($J464,SorP!$B$1:$B$6261,0)),"",INDIRECT("'SorP'!$A$"&amp;MATCH($S464&amp;$J464,SorP!C:C,0))))</f>
        <v>CL-AN</v>
      </c>
      <c r="U464" s="185"/>
      <c r="V464" s="209">
        <f>IF(C464="",NA(),IF(OR(C464="Smelter not listed",C464="Smelter not yet identified"),MATCH($B464&amp;$D464,'Smelter Look-up'!$J:$J,0),MATCH($B464&amp;$C464,'Smelter Look-up'!$J:$J,0)))</f>
        <v>234</v>
      </c>
      <c r="X464" s="210">
        <f t="shared" si="66"/>
        <v>0</v>
      </c>
      <c r="AB464" s="211" t="str">
        <f t="shared" si="67"/>
        <v>GoldPlanta Recuperadora de Metales SpA</v>
      </c>
    </row>
    <row r="465" spans="1:28" s="210" customFormat="1" ht="20.25">
      <c r="A465" s="165" t="s">
        <v>1345</v>
      </c>
      <c r="B465" s="166" t="s">
        <v>1087</v>
      </c>
      <c r="C465" s="170" t="s">
        <v>2068</v>
      </c>
      <c r="D465" s="213">
        <v>0</v>
      </c>
      <c r="E465" s="166" t="s">
        <v>15959</v>
      </c>
      <c r="F465" s="166" t="s">
        <v>1345</v>
      </c>
      <c r="G465" s="166" t="s">
        <v>12764</v>
      </c>
      <c r="H465" s="167">
        <v>0</v>
      </c>
      <c r="I465" s="168" t="s">
        <v>1598</v>
      </c>
      <c r="J465" s="168" t="s">
        <v>13124</v>
      </c>
      <c r="K465" s="207"/>
      <c r="L465" s="207"/>
      <c r="M465" s="207"/>
      <c r="N465" s="207"/>
      <c r="O465" s="207"/>
      <c r="P465" s="169"/>
      <c r="Q465" s="208"/>
      <c r="R465" s="166" t="str">
        <f ca="1">IF(ISERROR($V465),"",OFFSET('Smelter Look-up'!$C$4,$V465-4,0)&amp;"")</f>
        <v>Sichuan Tianze Precious Metals Co., Ltd.</v>
      </c>
      <c r="S465" s="165" t="str">
        <f t="shared" ca="1" si="65"/>
        <v>CN</v>
      </c>
      <c r="T465" s="165" t="str">
        <f ca="1">IF(B465="","",IF(ISERROR(MATCH($J465,SorP!$B$1:$B$6261,0)),"",INDIRECT("'SorP'!$A$"&amp;MATCH($S465&amp;$J465,SorP!C:C,0))))</f>
        <v>CN-SC</v>
      </c>
      <c r="U465" s="185"/>
      <c r="V465" s="209">
        <f>IF(C465="",NA(),IF(OR(C465="Smelter not listed",C465="Smelter not yet identified"),MATCH($B465&amp;$D465,'Smelter Look-up'!$J:$J,0),MATCH($B465&amp;$C465,'Smelter Look-up'!$J:$J,0)))</f>
        <v>277</v>
      </c>
      <c r="X465" s="210">
        <f t="shared" si="66"/>
        <v>0</v>
      </c>
      <c r="AB465" s="211" t="str">
        <f t="shared" si="67"/>
        <v>GoldSichuan Tianze Precious Metals Co., Ltd.</v>
      </c>
    </row>
    <row r="466" spans="1:28" s="210" customFormat="1" ht="20.25">
      <c r="A466" s="165" t="s">
        <v>1562</v>
      </c>
      <c r="B466" s="166" t="s">
        <v>1087</v>
      </c>
      <c r="C466" s="170" t="s">
        <v>1561</v>
      </c>
      <c r="D466" s="213">
        <v>0</v>
      </c>
      <c r="E466" s="166" t="s">
        <v>15959</v>
      </c>
      <c r="F466" s="166" t="s">
        <v>1562</v>
      </c>
      <c r="G466" s="166" t="s">
        <v>12764</v>
      </c>
      <c r="H466" s="167">
        <v>0</v>
      </c>
      <c r="I466" s="168" t="s">
        <v>2402</v>
      </c>
      <c r="J466" s="168" t="s">
        <v>13130</v>
      </c>
      <c r="K466" s="207"/>
      <c r="L466" s="207"/>
      <c r="M466" s="207"/>
      <c r="N466" s="207"/>
      <c r="O466" s="207"/>
      <c r="P466" s="169"/>
      <c r="Q466" s="208"/>
      <c r="R466" s="166" t="str">
        <f ca="1">IF(ISERROR($V466),"",OFFSET('Smelter Look-up'!$C$4,$V466-4,0)&amp;"")</f>
        <v>Metalor Technologies (Suzhou) Ltd.</v>
      </c>
      <c r="S466" s="165" t="str">
        <f t="shared" ca="1" si="65"/>
        <v>CN</v>
      </c>
      <c r="T466" s="165" t="str">
        <f ca="1">IF(B466="","",IF(ISERROR(MATCH($J466,SorP!$B$1:$B$6261,0)),"",INDIRECT("'SorP'!$A$"&amp;MATCH($S466&amp;$J466,SorP!C:C,0))))</f>
        <v>CN-JS</v>
      </c>
      <c r="U466" s="185"/>
      <c r="V466" s="209">
        <f>IF(C466="",NA(),IF(OR(C466="Smelter not listed",C466="Smelter not yet identified"),MATCH($B466&amp;$D466,'Smelter Look-up'!$J:$J,0),MATCH($B466&amp;$C466,'Smelter Look-up'!$J:$J,0)))</f>
        <v>195</v>
      </c>
      <c r="X466" s="210">
        <f t="shared" si="66"/>
        <v>0</v>
      </c>
      <c r="AB466" s="211" t="str">
        <f t="shared" si="67"/>
        <v>GoldMetalor Technologies (Suzhou) Ltd.</v>
      </c>
    </row>
    <row r="467" spans="1:28" s="210" customFormat="1" ht="20.25">
      <c r="A467" s="165" t="s">
        <v>677</v>
      </c>
      <c r="B467" s="166" t="s">
        <v>1087</v>
      </c>
      <c r="C467" s="170" t="s">
        <v>2058</v>
      </c>
      <c r="D467" s="213">
        <v>0</v>
      </c>
      <c r="E467" s="166" t="s">
        <v>15959</v>
      </c>
      <c r="F467" s="166" t="s">
        <v>677</v>
      </c>
      <c r="G467" s="166" t="s">
        <v>12764</v>
      </c>
      <c r="H467" s="167">
        <v>0</v>
      </c>
      <c r="I467" s="168" t="s">
        <v>15914</v>
      </c>
      <c r="J467" s="168" t="s">
        <v>15158</v>
      </c>
      <c r="K467" s="207"/>
      <c r="L467" s="207"/>
      <c r="M467" s="207"/>
      <c r="N467" s="207"/>
      <c r="O467" s="207"/>
      <c r="P467" s="169"/>
      <c r="Q467" s="208"/>
      <c r="R467" s="166" t="str">
        <f ca="1">IF(ISERROR($V467),"",OFFSET('Smelter Look-up'!$C$4,$V467-4,0)&amp;"")</f>
        <v>Metalor Technologies (Hong Kong) Ltd.</v>
      </c>
      <c r="S467" s="165" t="str">
        <f t="shared" ca="1" si="65"/>
        <v>CN</v>
      </c>
      <c r="T467" s="165" t="str">
        <f ca="1">IF(B467="","",IF(ISERROR(MATCH($J467,SorP!$B$1:$B$6261,0)),"",INDIRECT("'SorP'!$A$"&amp;MATCH($S467&amp;$J467,SorP!C:C,0))))</f>
        <v/>
      </c>
      <c r="U467" s="185"/>
      <c r="V467" s="209">
        <f>IF(C467="",NA(),IF(OR(C467="Smelter not listed",C467="Smelter not yet identified"),MATCH($B467&amp;$D467,'Smelter Look-up'!$J:$J,0),MATCH($B467&amp;$C467,'Smelter Look-up'!$J:$J,0)))</f>
        <v>193</v>
      </c>
      <c r="X467" s="210">
        <f t="shared" si="66"/>
        <v>0</v>
      </c>
      <c r="AB467" s="211" t="str">
        <f t="shared" si="67"/>
        <v>GoldMetalor Technologies (Hong Kong) Ltd.</v>
      </c>
    </row>
    <row r="468" spans="1:28" s="210" customFormat="1" ht="20.25">
      <c r="A468" s="165" t="s">
        <v>380</v>
      </c>
      <c r="B468" s="166" t="s">
        <v>1087</v>
      </c>
      <c r="C468" s="170" t="s">
        <v>379</v>
      </c>
      <c r="D468" s="213">
        <v>0</v>
      </c>
      <c r="E468" s="166" t="s">
        <v>15959</v>
      </c>
      <c r="F468" s="166" t="s">
        <v>380</v>
      </c>
      <c r="G468" s="166" t="s">
        <v>12764</v>
      </c>
      <c r="H468" s="167">
        <v>0</v>
      </c>
      <c r="I468" s="168" t="s">
        <v>1535</v>
      </c>
      <c r="J468" s="168" t="s">
        <v>13114</v>
      </c>
      <c r="K468" s="207"/>
      <c r="L468" s="207"/>
      <c r="M468" s="207"/>
      <c r="N468" s="207"/>
      <c r="O468" s="207"/>
      <c r="P468" s="169"/>
      <c r="Q468" s="208"/>
      <c r="R468" s="166" t="str">
        <f ca="1">IF(ISERROR($V468),"",OFFSET('Smelter Look-up'!$C$4,$V468-4,0)&amp;"")</f>
        <v>Hangzhou Fuchunjiang Smelting Co., Ltd.</v>
      </c>
      <c r="S468" s="165" t="str">
        <f t="shared" ca="1" si="65"/>
        <v>CN</v>
      </c>
      <c r="T468" s="165" t="str">
        <f ca="1">IF(B468="","",IF(ISERROR(MATCH($J468,SorP!$B$1:$B$6261,0)),"",INDIRECT("'SorP'!$A$"&amp;MATCH($S468&amp;$J468,SorP!C:C,0))))</f>
        <v>CN-ZJ</v>
      </c>
      <c r="U468" s="185"/>
      <c r="V468" s="209">
        <f>IF(C468="",NA(),IF(OR(C468="Smelter not listed",C468="Smelter not yet identified"),MATCH($B468&amp;$D468,'Smelter Look-up'!$J:$J,0),MATCH($B468&amp;$C468,'Smelter Look-up'!$J:$J,0)))</f>
        <v>115</v>
      </c>
      <c r="X468" s="210">
        <f t="shared" si="66"/>
        <v>0</v>
      </c>
      <c r="AB468" s="211" t="str">
        <f t="shared" si="67"/>
        <v>GoldHangzhou Fuchunjiang Smelting Co., Ltd.</v>
      </c>
    </row>
    <row r="469" spans="1:28" s="210" customFormat="1" ht="20.25">
      <c r="A469" s="165" t="s">
        <v>648</v>
      </c>
      <c r="B469" s="166" t="s">
        <v>1087</v>
      </c>
      <c r="C469" s="170" t="s">
        <v>647</v>
      </c>
      <c r="D469" s="213">
        <v>0</v>
      </c>
      <c r="E469" s="166" t="s">
        <v>15959</v>
      </c>
      <c r="F469" s="166" t="s">
        <v>648</v>
      </c>
      <c r="G469" s="166" t="s">
        <v>12764</v>
      </c>
      <c r="H469" s="167">
        <v>0</v>
      </c>
      <c r="I469" s="168" t="s">
        <v>1524</v>
      </c>
      <c r="J469" s="168" t="s">
        <v>13120</v>
      </c>
      <c r="K469" s="207"/>
      <c r="L469" s="207"/>
      <c r="M469" s="207"/>
      <c r="N469" s="207"/>
      <c r="O469" s="207"/>
      <c r="P469" s="169"/>
      <c r="Q469" s="208"/>
      <c r="R469" s="166" t="str">
        <f ca="1">IF(ISERROR($V469),"",OFFSET('Smelter Look-up'!$C$4,$V469-4,0)&amp;"")</f>
        <v>Daye Non-Ferrous Metals Mining Ltd.</v>
      </c>
      <c r="S469" s="165" t="str">
        <f t="shared" ca="1" si="65"/>
        <v>CN</v>
      </c>
      <c r="T469" s="165" t="str">
        <f ca="1">IF(B469="","",IF(ISERROR(MATCH($J469,SorP!$B$1:$B$6261,0)),"",INDIRECT("'SorP'!$A$"&amp;MATCH($S469&amp;$J469,SorP!C:C,0))))</f>
        <v>CN-HB</v>
      </c>
      <c r="U469" s="185"/>
      <c r="V469" s="209">
        <f>IF(C469="",NA(),IF(OR(C469="Smelter not listed",C469="Smelter not yet identified"),MATCH($B469&amp;$D469,'Smelter Look-up'!$J:$J,0),MATCH($B469&amp;$C469,'Smelter Look-up'!$J:$J,0)))</f>
        <v>72</v>
      </c>
      <c r="X469" s="210">
        <f t="shared" si="66"/>
        <v>0</v>
      </c>
      <c r="AB469" s="211" t="str">
        <f t="shared" si="67"/>
        <v>GoldDaye Non-Ferrous Metals Mining Ltd.</v>
      </c>
    </row>
    <row r="470" spans="1:28" s="210" customFormat="1" ht="25.5">
      <c r="A470" s="165" t="s">
        <v>12701</v>
      </c>
      <c r="B470" s="166" t="s">
        <v>1087</v>
      </c>
      <c r="C470" s="170" t="s">
        <v>12700</v>
      </c>
      <c r="D470" s="213">
        <v>0</v>
      </c>
      <c r="E470" s="166" t="s">
        <v>15959</v>
      </c>
      <c r="F470" s="166" t="s">
        <v>12701</v>
      </c>
      <c r="G470" s="166" t="s">
        <v>12764</v>
      </c>
      <c r="H470" s="167">
        <v>0</v>
      </c>
      <c r="I470" s="168" t="s">
        <v>1693</v>
      </c>
      <c r="J470" s="168" t="s">
        <v>13121</v>
      </c>
      <c r="K470" s="207"/>
      <c r="L470" s="207"/>
      <c r="M470" s="207"/>
      <c r="N470" s="207"/>
      <c r="O470" s="207"/>
      <c r="P470" s="169"/>
      <c r="Q470" s="208"/>
      <c r="R470" s="166" t="str">
        <f ca="1">IF(ISERROR($V470),"",OFFSET('Smelter Look-up'!$C$4,$V470-4,0)&amp;"")</f>
        <v>Hunan Guiyang yinxing Nonferrous Smelting Co., Ltd.</v>
      </c>
      <c r="S470" s="165" t="str">
        <f t="shared" ca="1" si="65"/>
        <v>CN</v>
      </c>
      <c r="T470" s="165" t="str">
        <f ca="1">IF(B470="","",IF(ISERROR(MATCH($J470,SorP!$B$1:$B$6261,0)),"",INDIRECT("'SorP'!$A$"&amp;MATCH($S470&amp;$J470,SorP!C:C,0))))</f>
        <v>CN-HN</v>
      </c>
      <c r="U470" s="185"/>
      <c r="V470" s="209">
        <f>IF(C470="",NA(),IF(OR(C470="Smelter not listed",C470="Smelter not yet identified"),MATCH($B470&amp;$D470,'Smelter Look-up'!$J:$J,0),MATCH($B470&amp;$C470,'Smelter Look-up'!$J:$J,0)))</f>
        <v>128</v>
      </c>
      <c r="X470" s="210">
        <f t="shared" si="66"/>
        <v>0</v>
      </c>
      <c r="AB470" s="211" t="str">
        <f t="shared" si="67"/>
        <v>GoldHunan Guiyang yinxing Nonferrous Smelting Co., Ltd.</v>
      </c>
    </row>
    <row r="471" spans="1:28" s="210" customFormat="1" ht="20.25">
      <c r="A471" s="165" t="s">
        <v>691</v>
      </c>
      <c r="B471" s="166" t="s">
        <v>1087</v>
      </c>
      <c r="C471" s="170" t="s">
        <v>2064</v>
      </c>
      <c r="D471" s="213">
        <v>0</v>
      </c>
      <c r="E471" s="166" t="s">
        <v>15959</v>
      </c>
      <c r="F471" s="166" t="s">
        <v>691</v>
      </c>
      <c r="G471" s="166" t="s">
        <v>12764</v>
      </c>
      <c r="H471" s="167">
        <v>0</v>
      </c>
      <c r="I471" s="168" t="s">
        <v>2368</v>
      </c>
      <c r="J471" s="168" t="s">
        <v>13118</v>
      </c>
      <c r="K471" s="207"/>
      <c r="L471" s="207"/>
      <c r="M471" s="207"/>
      <c r="N471" s="207"/>
      <c r="O471" s="207"/>
      <c r="P471" s="169"/>
      <c r="Q471" s="208"/>
      <c r="R471" s="166" t="str">
        <f ca="1">IF(ISERROR($V471),"",OFFSET('Smelter Look-up'!$C$4,$V471-4,0)&amp;"")</f>
        <v>Penglai Penggang Gold Industry Co., Ltd.</v>
      </c>
      <c r="S471" s="165" t="str">
        <f t="shared" ca="1" si="65"/>
        <v>CN</v>
      </c>
      <c r="T471" s="165" t="str">
        <f ca="1">IF(B471="","",IF(ISERROR(MATCH($J471,SorP!$B$1:$B$6261,0)),"",INDIRECT("'SorP'!$A$"&amp;MATCH($S471&amp;$J471,SorP!C:C,0))))</f>
        <v>CN-SD</v>
      </c>
      <c r="U471" s="185"/>
      <c r="V471" s="209">
        <f>IF(C471="",NA(),IF(OR(C471="Smelter not listed",C471="Smelter not yet identified"),MATCH($B471&amp;$D471,'Smelter Look-up'!$J:$J,0),MATCH($B471&amp;$C471,'Smelter Look-up'!$J:$J,0)))</f>
        <v>231</v>
      </c>
      <c r="X471" s="210">
        <f t="shared" si="66"/>
        <v>0</v>
      </c>
      <c r="AB471" s="211" t="str">
        <f t="shared" si="67"/>
        <v>GoldPenglai Penggang Gold Industry Co., Ltd.</v>
      </c>
    </row>
    <row r="472" spans="1:28" s="210" customFormat="1" ht="20.25">
      <c r="A472" s="165" t="s">
        <v>13281</v>
      </c>
      <c r="B472" s="166" t="s">
        <v>1087</v>
      </c>
      <c r="C472" s="170" t="s">
        <v>13280</v>
      </c>
      <c r="D472" s="213">
        <v>0</v>
      </c>
      <c r="E472" s="166" t="s">
        <v>15959</v>
      </c>
      <c r="F472" s="166" t="s">
        <v>13281</v>
      </c>
      <c r="G472" s="166" t="s">
        <v>12764</v>
      </c>
      <c r="H472" s="167">
        <v>0</v>
      </c>
      <c r="I472" s="168" t="s">
        <v>1594</v>
      </c>
      <c r="J472" s="168" t="s">
        <v>13118</v>
      </c>
      <c r="K472" s="207"/>
      <c r="L472" s="207"/>
      <c r="M472" s="207"/>
      <c r="N472" s="207"/>
      <c r="O472" s="207"/>
      <c r="P472" s="169"/>
      <c r="Q472" s="208"/>
      <c r="R472" s="166" t="str">
        <f ca="1">IF(ISERROR($V472),"",OFFSET('Smelter Look-up'!$C$4,$V472-4,0)&amp;"")</f>
        <v>Shandong Humon Smelting Co., Ltd.</v>
      </c>
      <c r="S472" s="165" t="str">
        <f t="shared" ca="1" si="65"/>
        <v>CN</v>
      </c>
      <c r="T472" s="165" t="str">
        <f ca="1">IF(B472="","",IF(ISERROR(MATCH($J472,SorP!$B$1:$B$6261,0)),"",INDIRECT("'SorP'!$A$"&amp;MATCH($S472&amp;$J472,SorP!C:C,0))))</f>
        <v>CN-SD</v>
      </c>
      <c r="U472" s="185"/>
      <c r="V472" s="209">
        <f>IF(C472="",NA(),IF(OR(C472="Smelter not listed",C472="Smelter not yet identified"),MATCH($B472&amp;$D472,'Smelter Look-up'!$J:$J,0),MATCH($B472&amp;$C472,'Smelter Look-up'!$J:$J,0)))</f>
        <v>265</v>
      </c>
      <c r="X472" s="210">
        <f t="shared" si="66"/>
        <v>0</v>
      </c>
      <c r="AB472" s="211" t="str">
        <f t="shared" si="67"/>
        <v>GoldShandong Humon Smelting Co., Ltd.</v>
      </c>
    </row>
    <row r="473" spans="1:28" s="210" customFormat="1" ht="25.5">
      <c r="A473" s="165" t="s">
        <v>14515</v>
      </c>
      <c r="B473" s="166" t="s">
        <v>1087</v>
      </c>
      <c r="C473" s="170" t="s">
        <v>14514</v>
      </c>
      <c r="D473" s="213">
        <v>0</v>
      </c>
      <c r="E473" s="166" t="s">
        <v>15959</v>
      </c>
      <c r="F473" s="166" t="s">
        <v>14515</v>
      </c>
      <c r="G473" s="166" t="s">
        <v>12764</v>
      </c>
      <c r="H473" s="167">
        <v>0</v>
      </c>
      <c r="I473" s="168" t="s">
        <v>14551</v>
      </c>
      <c r="J473" s="168" t="s">
        <v>13122</v>
      </c>
      <c r="K473" s="207"/>
      <c r="L473" s="207"/>
      <c r="M473" s="207"/>
      <c r="N473" s="207"/>
      <c r="O473" s="207"/>
      <c r="P473" s="169"/>
      <c r="Q473" s="208"/>
      <c r="R473" s="166" t="str">
        <f ca="1">IF(ISERROR($V473),"",OFFSET('Smelter Look-up'!$C$4,$V473-4,0)&amp;"")</f>
        <v>Shenzhen Zhonghenglong Real Industry Co., Ltd.</v>
      </c>
      <c r="S473" s="165" t="str">
        <f t="shared" ca="1" si="65"/>
        <v>CN</v>
      </c>
      <c r="T473" s="165" t="str">
        <f ca="1">IF(B473="","",IF(ISERROR(MATCH($J473,SorP!$B$1:$B$6261,0)),"",INDIRECT("'SorP'!$A$"&amp;MATCH($S473&amp;$J473,SorP!C:C,0))))</f>
        <v>CN-GD</v>
      </c>
      <c r="U473" s="185"/>
      <c r="V473" s="209">
        <f>IF(C473="",NA(),IF(OR(C473="Smelter not listed",C473="Smelter not yet identified"),MATCH($B473&amp;$D473,'Smelter Look-up'!$J:$J,0),MATCH($B473&amp;$C473,'Smelter Look-up'!$J:$J,0)))</f>
        <v>273</v>
      </c>
      <c r="X473" s="210">
        <f t="shared" si="66"/>
        <v>0</v>
      </c>
      <c r="AB473" s="211" t="str">
        <f t="shared" si="67"/>
        <v>GoldShenzhen Zhonghenglong Real Industry Co., Ltd.</v>
      </c>
    </row>
    <row r="474" spans="1:28" s="210" customFormat="1" ht="20.25">
      <c r="A474" s="165" t="s">
        <v>706</v>
      </c>
      <c r="B474" s="166" t="s">
        <v>1087</v>
      </c>
      <c r="C474" s="170" t="s">
        <v>14492</v>
      </c>
      <c r="D474" s="213">
        <v>0</v>
      </c>
      <c r="E474" s="166" t="s">
        <v>15959</v>
      </c>
      <c r="F474" s="166" t="s">
        <v>706</v>
      </c>
      <c r="G474" s="166" t="s">
        <v>12764</v>
      </c>
      <c r="H474" s="167">
        <v>0</v>
      </c>
      <c r="I474" s="168" t="s">
        <v>1594</v>
      </c>
      <c r="J474" s="168" t="s">
        <v>13118</v>
      </c>
      <c r="K474" s="207"/>
      <c r="L474" s="207"/>
      <c r="M474" s="207"/>
      <c r="N474" s="207"/>
      <c r="O474" s="207"/>
      <c r="P474" s="169"/>
      <c r="Q474" s="208"/>
      <c r="R474" s="166" t="str">
        <f ca="1">IF(ISERROR($V474),"",OFFSET('Smelter Look-up'!$C$4,$V474-4,0)&amp;"")</f>
        <v>Shandong Gold Smelting Co., Ltd.</v>
      </c>
      <c r="S474" s="165" t="str">
        <f t="shared" ca="1" si="65"/>
        <v>CN</v>
      </c>
      <c r="T474" s="165" t="str">
        <f ca="1">IF(B474="","",IF(ISERROR(MATCH($J474,SorP!$B$1:$B$6261,0)),"",INDIRECT("'SorP'!$A$"&amp;MATCH($S474&amp;$J474,SorP!C:C,0))))</f>
        <v>CN-SD</v>
      </c>
      <c r="U474" s="185"/>
      <c r="V474" s="209">
        <f>IF(C474="",NA(),IF(OR(C474="Smelter not listed",C474="Smelter not yet identified"),MATCH($B474&amp;$D474,'Smelter Look-up'!$J:$J,0),MATCH($B474&amp;$C474,'Smelter Look-up'!$J:$J,0)))</f>
        <v>263</v>
      </c>
      <c r="X474" s="210">
        <f t="shared" si="66"/>
        <v>0</v>
      </c>
      <c r="AB474" s="211" t="str">
        <f t="shared" si="67"/>
        <v>GoldShandong Gold Smelting Co., Ltd.</v>
      </c>
    </row>
    <row r="475" spans="1:28" s="210" customFormat="1" ht="20.25">
      <c r="A475" s="165" t="s">
        <v>708</v>
      </c>
      <c r="B475" s="166" t="s">
        <v>1087</v>
      </c>
      <c r="C475" s="170" t="s">
        <v>2103</v>
      </c>
      <c r="D475" s="213">
        <v>0</v>
      </c>
      <c r="E475" s="166" t="s">
        <v>15959</v>
      </c>
      <c r="F475" s="166" t="s">
        <v>708</v>
      </c>
      <c r="G475" s="166" t="s">
        <v>12764</v>
      </c>
      <c r="H475" s="167">
        <v>0</v>
      </c>
      <c r="I475" s="168" t="s">
        <v>1606</v>
      </c>
      <c r="J475" s="168" t="s">
        <v>13115</v>
      </c>
      <c r="K475" s="207"/>
      <c r="L475" s="207"/>
      <c r="M475" s="207"/>
      <c r="N475" s="207"/>
      <c r="O475" s="207"/>
      <c r="P475" s="169"/>
      <c r="Q475" s="208"/>
      <c r="R475" s="166" t="str">
        <f ca="1">IF(ISERROR($V475),"",OFFSET('Smelter Look-up'!$C$4,$V475-4,0)&amp;"")</f>
        <v>Tongling Nonferrous Jinguan (Ausmelt) Copper Industry</v>
      </c>
      <c r="S475" s="165" t="str">
        <f t="shared" ca="1" si="65"/>
        <v>CN</v>
      </c>
      <c r="T475" s="165" t="str">
        <f ca="1">IF(B475="","",IF(ISERROR(MATCH($J475,SorP!$B$1:$B$6261,0)),"",INDIRECT("'SorP'!$A$"&amp;MATCH($S475&amp;$J475,SorP!C:C,0))))</f>
        <v>CN-AH</v>
      </c>
      <c r="U475" s="185"/>
      <c r="V475" s="209">
        <f>IF(C475="",NA(),IF(OR(C475="Smelter not listed",C475="Smelter not yet identified"),MATCH($B475&amp;$D475,'Smelter Look-up'!$J:$J,0),MATCH($B475&amp;$C475,'Smelter Look-up'!$J:$J,0)))</f>
        <v>312</v>
      </c>
      <c r="X475" s="210">
        <f t="shared" si="66"/>
        <v>0</v>
      </c>
      <c r="AB475" s="211" t="str">
        <f t="shared" si="67"/>
        <v>GoldTongling Nonferrous Metals Group Co., Ltd.</v>
      </c>
    </row>
    <row r="476" spans="1:28" s="210" customFormat="1" ht="20.25">
      <c r="A476" s="165" t="s">
        <v>653</v>
      </c>
      <c r="B476" s="166" t="s">
        <v>1087</v>
      </c>
      <c r="C476" s="170" t="s">
        <v>2390</v>
      </c>
      <c r="D476" s="213">
        <v>0</v>
      </c>
      <c r="E476" s="166" t="s">
        <v>15959</v>
      </c>
      <c r="F476" s="166" t="s">
        <v>653</v>
      </c>
      <c r="G476" s="166" t="s">
        <v>12764</v>
      </c>
      <c r="H476" s="167">
        <v>0</v>
      </c>
      <c r="I476" s="168" t="s">
        <v>1536</v>
      </c>
      <c r="J476" s="168" t="s">
        <v>15158</v>
      </c>
      <c r="K476" s="207"/>
      <c r="L476" s="207"/>
      <c r="M476" s="207"/>
      <c r="N476" s="207"/>
      <c r="O476" s="207"/>
      <c r="P476" s="169"/>
      <c r="Q476" s="208"/>
      <c r="R476" s="166" t="str">
        <f ca="1">IF(ISERROR($V476),"",OFFSET('Smelter Look-up'!$C$4,$V476-4,0)&amp;"")</f>
        <v>Heraeus Metals Hong Kong Ltd.</v>
      </c>
      <c r="S476" s="165" t="str">
        <f t="shared" ca="1" si="65"/>
        <v>CN</v>
      </c>
      <c r="T476" s="165" t="str">
        <f ca="1">IF(B476="","",IF(ISERROR(MATCH($J476,SorP!$B$1:$B$6261,0)),"",INDIRECT("'SorP'!$A$"&amp;MATCH($S476&amp;$J476,SorP!C:C,0))))</f>
        <v/>
      </c>
      <c r="U476" s="185"/>
      <c r="V476" s="209">
        <f>IF(C476="",NA(),IF(OR(C476="Smelter not listed",C476="Smelter not yet identified"),MATCH($B476&amp;$D476,'Smelter Look-up'!$J:$J,0),MATCH($B476&amp;$C476,'Smelter Look-up'!$J:$J,0)))</f>
        <v>123</v>
      </c>
      <c r="X476" s="210">
        <f t="shared" si="66"/>
        <v>0</v>
      </c>
      <c r="AB476" s="211" t="str">
        <f t="shared" si="67"/>
        <v>GoldHeraeus Metals Hong Kong Ltd.</v>
      </c>
    </row>
    <row r="477" spans="1:28" s="210" customFormat="1" ht="25.5">
      <c r="A477" s="165" t="s">
        <v>14859</v>
      </c>
      <c r="B477" s="166" t="s">
        <v>1087</v>
      </c>
      <c r="C477" s="170" t="s">
        <v>14858</v>
      </c>
      <c r="D477" s="213">
        <v>0</v>
      </c>
      <c r="E477" s="166" t="s">
        <v>15978</v>
      </c>
      <c r="F477" s="166" t="s">
        <v>14859</v>
      </c>
      <c r="G477" s="166" t="s">
        <v>12764</v>
      </c>
      <c r="H477" s="167">
        <v>0</v>
      </c>
      <c r="I477" s="168" t="s">
        <v>1630</v>
      </c>
      <c r="J477" s="168" t="s">
        <v>1630</v>
      </c>
      <c r="K477" s="207"/>
      <c r="L477" s="207"/>
      <c r="M477" s="207"/>
      <c r="N477" s="207"/>
      <c r="O477" s="207"/>
      <c r="P477" s="169"/>
      <c r="Q477" s="208"/>
      <c r="R477" s="166" t="str">
        <f ca="1">IF(ISERROR($V477),"",OFFSET('Smelter Look-up'!$C$4,$V477-4,0)&amp;"")</f>
        <v>Super Dragon Technology Co., Ltd.</v>
      </c>
      <c r="S477" s="165" t="str">
        <f t="shared" ca="1" si="65"/>
        <v>TW</v>
      </c>
      <c r="T477" s="165" t="str">
        <f ca="1">IF(B477="","",IF(ISERROR(MATCH($J477,SorP!$B$1:$B$6261,0)),"",INDIRECT("'SorP'!$A$"&amp;MATCH($S477&amp;$J477,SorP!C:C,0))))</f>
        <v>TW-TAO</v>
      </c>
      <c r="U477" s="185"/>
      <c r="V477" s="209">
        <f>IF(C477="",NA(),IF(OR(C477="Smelter not listed",C477="Smelter not yet identified"),MATCH($B477&amp;$D477,'Smelter Look-up'!$J:$J,0),MATCH($B477&amp;$C477,'Smelter Look-up'!$J:$J,0)))</f>
        <v>293</v>
      </c>
      <c r="X477" s="210">
        <f t="shared" si="66"/>
        <v>0</v>
      </c>
      <c r="AB477" s="211" t="str">
        <f t="shared" si="67"/>
        <v>GoldSuper Dragon Technology Co., Ltd.</v>
      </c>
    </row>
    <row r="478" spans="1:28" s="210" customFormat="1" ht="20.25">
      <c r="A478" s="165" t="s">
        <v>716</v>
      </c>
      <c r="B478" s="166" t="s">
        <v>1087</v>
      </c>
      <c r="C478" s="170" t="s">
        <v>2052</v>
      </c>
      <c r="D478" s="213">
        <v>0</v>
      </c>
      <c r="E478" s="166" t="s">
        <v>15959</v>
      </c>
      <c r="F478" s="166" t="s">
        <v>716</v>
      </c>
      <c r="G478" s="166" t="s">
        <v>12764</v>
      </c>
      <c r="H478" s="167">
        <v>0</v>
      </c>
      <c r="I478" s="168" t="s">
        <v>1520</v>
      </c>
      <c r="J478" s="168" t="s">
        <v>13126</v>
      </c>
      <c r="K478" s="207"/>
      <c r="L478" s="207"/>
      <c r="M478" s="207"/>
      <c r="N478" s="207"/>
      <c r="O478" s="207"/>
      <c r="P478" s="169"/>
      <c r="Q478" s="208"/>
      <c r="R478" s="166" t="str">
        <f ca="1">IF(ISERROR($V478),"",OFFSET('Smelter Look-up'!$C$4,$V478-4,0)&amp;"")</f>
        <v>Yunnan Copper Southwest Copper Branch</v>
      </c>
      <c r="S478" s="165" t="str">
        <f t="shared" ca="1" si="65"/>
        <v>CN</v>
      </c>
      <c r="T478" s="165" t="str">
        <f ca="1">IF(B478="","",IF(ISERROR(MATCH($J478,SorP!$B$1:$B$6261,0)),"",INDIRECT("'SorP'!$A$"&amp;MATCH($S478&amp;$J478,SorP!C:C,0))))</f>
        <v>CN-YN</v>
      </c>
      <c r="U478" s="185"/>
      <c r="V478" s="209">
        <f>IF(C478="",NA(),IF(OR(C478="Smelter not listed",C478="Smelter not yet identified"),MATCH($B478&amp;$D478,'Smelter Look-up'!$J:$J,0),MATCH($B478&amp;$C478,'Smelter Look-up'!$J:$J,0)))</f>
        <v>334</v>
      </c>
      <c r="X478" s="210">
        <f t="shared" si="66"/>
        <v>0</v>
      </c>
      <c r="AB478" s="211" t="str">
        <f t="shared" si="67"/>
        <v>GoldYunnan Copper Industry Co., Ltd.</v>
      </c>
    </row>
    <row r="479" spans="1:28" s="210" customFormat="1" ht="20.25">
      <c r="A479" s="165" t="s">
        <v>14857</v>
      </c>
      <c r="B479" s="166" t="s">
        <v>1087</v>
      </c>
      <c r="C479" s="170" t="s">
        <v>14856</v>
      </c>
      <c r="D479" s="213">
        <v>0</v>
      </c>
      <c r="E479" s="166" t="s">
        <v>15959</v>
      </c>
      <c r="F479" s="166" t="s">
        <v>14857</v>
      </c>
      <c r="G479" s="166" t="s">
        <v>12764</v>
      </c>
      <c r="H479" s="167">
        <v>0</v>
      </c>
      <c r="I479" s="168" t="s">
        <v>14551</v>
      </c>
      <c r="J479" s="168" t="s">
        <v>13122</v>
      </c>
      <c r="K479" s="207"/>
      <c r="L479" s="207"/>
      <c r="M479" s="207"/>
      <c r="N479" s="207"/>
      <c r="O479" s="207"/>
      <c r="P479" s="169"/>
      <c r="Q479" s="208"/>
      <c r="R479" s="166" t="str">
        <f ca="1">IF(ISERROR($V479),"",OFFSET('Smelter Look-up'!$C$4,$V479-4,0)&amp;"")</f>
        <v>Shenzhen CuiLu Gold Co., Ltd.</v>
      </c>
      <c r="S479" s="165" t="str">
        <f t="shared" ca="1" si="65"/>
        <v>CN</v>
      </c>
      <c r="T479" s="165" t="str">
        <f ca="1">IF(B479="","",IF(ISERROR(MATCH($J479,SorP!$B$1:$B$6261,0)),"",INDIRECT("'SorP'!$A$"&amp;MATCH($S479&amp;$J479,SorP!C:C,0))))</f>
        <v>CN-GD</v>
      </c>
      <c r="U479" s="185"/>
      <c r="V479" s="209">
        <f>IF(C479="",NA(),IF(OR(C479="Smelter not listed",C479="Smelter not yet identified"),MATCH($B479&amp;$D479,'Smelter Look-up'!$J:$J,0),MATCH($B479&amp;$C479,'Smelter Look-up'!$J:$J,0)))</f>
        <v>271</v>
      </c>
      <c r="X479" s="210">
        <f t="shared" si="66"/>
        <v>0</v>
      </c>
      <c r="AB479" s="211" t="str">
        <f t="shared" si="67"/>
        <v>GoldShenzhen CuiLu Gold Co., Ltd.</v>
      </c>
    </row>
    <row r="480" spans="1:28" s="210" customFormat="1" ht="25.5">
      <c r="A480" s="165" t="s">
        <v>717</v>
      </c>
      <c r="B480" s="166" t="s">
        <v>1087</v>
      </c>
      <c r="C480" s="170" t="s">
        <v>1279</v>
      </c>
      <c r="D480" s="213">
        <v>0</v>
      </c>
      <c r="E480" s="166" t="s">
        <v>15959</v>
      </c>
      <c r="F480" s="166" t="s">
        <v>717</v>
      </c>
      <c r="G480" s="166" t="s">
        <v>12764</v>
      </c>
      <c r="H480" s="167">
        <v>0</v>
      </c>
      <c r="I480" s="168" t="s">
        <v>1620</v>
      </c>
      <c r="J480" s="168" t="s">
        <v>13119</v>
      </c>
      <c r="K480" s="207"/>
      <c r="L480" s="207"/>
      <c r="M480" s="207"/>
      <c r="N480" s="207"/>
      <c r="O480" s="207"/>
      <c r="P480" s="169"/>
      <c r="Q480" s="208"/>
      <c r="R480" s="166" t="str">
        <f ca="1">IF(ISERROR($V480),"",OFFSET('Smelter Look-up'!$C$4,$V480-4,0)&amp;"")</f>
        <v>Zhongyuan Gold Smelter of Zhongjin Gold Corporation</v>
      </c>
      <c r="S480" s="165" t="str">
        <f t="shared" ca="1" si="65"/>
        <v>CN</v>
      </c>
      <c r="T480" s="165" t="str">
        <f ca="1">IF(B480="","",IF(ISERROR(MATCH($J480,SorP!$B$1:$B$6261,0)),"",INDIRECT("'SorP'!$A$"&amp;MATCH($S480&amp;$J480,SorP!C:C,0))))</f>
        <v>CN-HA</v>
      </c>
      <c r="U480" s="185"/>
      <c r="V480" s="209">
        <f>IF(C480="",NA(),IF(OR(C480="Smelter not listed",C480="Smelter not yet identified"),MATCH($B480&amp;$D480,'Smelter Look-up'!$J:$J,0),MATCH($B480&amp;$C480,'Smelter Look-up'!$J:$J,0)))</f>
        <v>344</v>
      </c>
      <c r="X480" s="210">
        <f t="shared" si="66"/>
        <v>0</v>
      </c>
      <c r="AB480" s="211" t="str">
        <f t="shared" si="67"/>
        <v>GoldZhongyuan Gold Smelter of Zhongjin Gold Corporation</v>
      </c>
    </row>
    <row r="481" spans="1:28" s="210" customFormat="1" ht="20.25">
      <c r="A481" s="165" t="s">
        <v>705</v>
      </c>
      <c r="B481" s="166" t="s">
        <v>1087</v>
      </c>
      <c r="C481" s="170" t="s">
        <v>2122</v>
      </c>
      <c r="D481" s="213">
        <v>0</v>
      </c>
      <c r="E481" s="166" t="s">
        <v>15959</v>
      </c>
      <c r="F481" s="166" t="s">
        <v>705</v>
      </c>
      <c r="G481" s="166" t="s">
        <v>12764</v>
      </c>
      <c r="H481" s="167">
        <v>0</v>
      </c>
      <c r="I481" s="168" t="s">
        <v>1598</v>
      </c>
      <c r="J481" s="168" t="s">
        <v>13124</v>
      </c>
      <c r="K481" s="207"/>
      <c r="L481" s="207"/>
      <c r="M481" s="207"/>
      <c r="N481" s="207"/>
      <c r="O481" s="207"/>
      <c r="P481" s="169"/>
      <c r="Q481" s="208"/>
      <c r="R481" s="166" t="str">
        <f ca="1">IF(ISERROR($V481),"",OFFSET('Smelter Look-up'!$C$4,$V481-4,0)&amp;"")</f>
        <v>Great Wall Precious Metals Co., Ltd. of CBPM</v>
      </c>
      <c r="S481" s="165" t="str">
        <f t="shared" ca="1" si="65"/>
        <v>CN</v>
      </c>
      <c r="T481" s="165" t="str">
        <f ca="1">IF(B481="","",IF(ISERROR(MATCH($J481,SorP!$B$1:$B$6261,0)),"",INDIRECT("'SorP'!$A$"&amp;MATCH($S481&amp;$J481,SorP!C:C,0))))</f>
        <v>CN-SC</v>
      </c>
      <c r="U481" s="185"/>
      <c r="V481" s="209">
        <f>IF(C481="",NA(),IF(OR(C481="Smelter not listed",C481="Smelter not yet identified"),MATCH($B481&amp;$D481,'Smelter Look-up'!$J:$J,0),MATCH($B481&amp;$C481,'Smelter Look-up'!$J:$J,0)))</f>
        <v>113</v>
      </c>
      <c r="X481" s="210">
        <f t="shared" si="66"/>
        <v>0</v>
      </c>
      <c r="AB481" s="211" t="str">
        <f t="shared" si="67"/>
        <v>GoldGreat Wall Precious Metals Co., Ltd. of CBPM</v>
      </c>
    </row>
    <row r="482" spans="1:28" s="210" customFormat="1" ht="20.25">
      <c r="A482" s="165" t="s">
        <v>718</v>
      </c>
      <c r="B482" s="166" t="s">
        <v>1087</v>
      </c>
      <c r="C482" s="170" t="s">
        <v>2386</v>
      </c>
      <c r="D482" s="213">
        <v>0</v>
      </c>
      <c r="E482" s="166" t="s">
        <v>15959</v>
      </c>
      <c r="F482" s="166" t="s">
        <v>718</v>
      </c>
      <c r="G482" s="166" t="s">
        <v>12764</v>
      </c>
      <c r="H482" s="167">
        <v>0</v>
      </c>
      <c r="I482" s="168" t="s">
        <v>15946</v>
      </c>
      <c r="J482" s="168" t="s">
        <v>13116</v>
      </c>
      <c r="K482" s="207"/>
      <c r="L482" s="207"/>
      <c r="M482" s="207"/>
      <c r="N482" s="207"/>
      <c r="O482" s="207"/>
      <c r="P482" s="169"/>
      <c r="Q482" s="208"/>
      <c r="R482" s="166" t="str">
        <f ca="1">IF(ISERROR($V482),"",OFFSET('Smelter Look-up'!$C$4,$V482-4,0)&amp;"")</f>
        <v>Zijin Mining Group Gold Smelting Co. Ltd.</v>
      </c>
      <c r="S482" s="165" t="str">
        <f t="shared" ca="1" si="65"/>
        <v>CN</v>
      </c>
      <c r="T482" s="165" t="str">
        <f ca="1">IF(B482="","",IF(ISERROR(MATCH($J482,SorP!$B$1:$B$6261,0)),"",INDIRECT("'SorP'!$A$"&amp;MATCH($S482&amp;$J482,SorP!C:C,0))))</f>
        <v>CN-FJ</v>
      </c>
      <c r="U482" s="185"/>
      <c r="V482" s="209">
        <f>IF(C482="",NA(),IF(OR(C482="Smelter not listed",C482="Smelter not yet identified"),MATCH($B482&amp;$D482,'Smelter Look-up'!$J:$J,0),MATCH($B482&amp;$C482,'Smelter Look-up'!$J:$J,0)))</f>
        <v>111</v>
      </c>
      <c r="X482" s="210">
        <f t="shared" si="66"/>
        <v>0</v>
      </c>
      <c r="AB482" s="211" t="str">
        <f t="shared" si="67"/>
        <v>GoldGold Refinery of Zijin Mining Group Co., Ltd.</v>
      </c>
    </row>
    <row r="483" spans="1:28" s="210" customFormat="1" ht="20.25">
      <c r="A483" s="165" t="s">
        <v>655</v>
      </c>
      <c r="B483" s="166" t="s">
        <v>1087</v>
      </c>
      <c r="C483" s="170" t="s">
        <v>2119</v>
      </c>
      <c r="D483" s="213">
        <v>0</v>
      </c>
      <c r="E483" s="166" t="s">
        <v>15959</v>
      </c>
      <c r="F483" s="166" t="s">
        <v>655</v>
      </c>
      <c r="G483" s="166" t="s">
        <v>12764</v>
      </c>
      <c r="H483" s="167">
        <v>0</v>
      </c>
      <c r="I483" s="168" t="s">
        <v>2044</v>
      </c>
      <c r="J483" s="168" t="s">
        <v>13121</v>
      </c>
      <c r="K483" s="207"/>
      <c r="L483" s="207"/>
      <c r="M483" s="207"/>
      <c r="N483" s="207"/>
      <c r="O483" s="207"/>
      <c r="P483" s="169"/>
      <c r="Q483" s="208"/>
      <c r="R483" s="166" t="str">
        <f ca="1">IF(ISERROR($V483),"",OFFSET('Smelter Look-up'!$C$4,$V483-4,0)&amp;"")</f>
        <v>Hunan Chenzhou Mining Co., Ltd.</v>
      </c>
      <c r="S483" s="165" t="str">
        <f t="shared" ca="1" si="65"/>
        <v>CN</v>
      </c>
      <c r="T483" s="165" t="str">
        <f ca="1">IF(B483="","",IF(ISERROR(MATCH($J483,SorP!$B$1:$B$6261,0)),"",INDIRECT("'SorP'!$A$"&amp;MATCH($S483&amp;$J483,SorP!C:C,0))))</f>
        <v>CN-HN</v>
      </c>
      <c r="U483" s="185"/>
      <c r="V483" s="209">
        <f>IF(C483="",NA(),IF(OR(C483="Smelter not listed",C483="Smelter not yet identified"),MATCH($B483&amp;$D483,'Smelter Look-up'!$J:$J,0),MATCH($B483&amp;$C483,'Smelter Look-up'!$J:$J,0)))</f>
        <v>125</v>
      </c>
      <c r="X483" s="210">
        <f t="shared" si="66"/>
        <v>0</v>
      </c>
      <c r="AB483" s="211" t="str">
        <f t="shared" si="67"/>
        <v>GoldHunan Chenzhou Mining Co., Ltd.</v>
      </c>
    </row>
    <row r="484" spans="1:28" s="210" customFormat="1" ht="25.5">
      <c r="A484" s="165" t="s">
        <v>1593</v>
      </c>
      <c r="B484" s="166" t="s">
        <v>1087</v>
      </c>
      <c r="C484" s="170" t="s">
        <v>1592</v>
      </c>
      <c r="D484" s="213">
        <v>0</v>
      </c>
      <c r="E484" s="166" t="s">
        <v>15959</v>
      </c>
      <c r="F484" s="166" t="s">
        <v>1593</v>
      </c>
      <c r="G484" s="166" t="s">
        <v>12764</v>
      </c>
      <c r="H484" s="167">
        <v>0</v>
      </c>
      <c r="I484" s="168" t="s">
        <v>1594</v>
      </c>
      <c r="J484" s="168" t="s">
        <v>13118</v>
      </c>
      <c r="K484" s="207"/>
      <c r="L484" s="207"/>
      <c r="M484" s="207"/>
      <c r="N484" s="207"/>
      <c r="O484" s="207"/>
      <c r="P484" s="169"/>
      <c r="Q484" s="208"/>
      <c r="R484" s="166" t="str">
        <f ca="1">IF(ISERROR($V484),"",OFFSET('Smelter Look-up'!$C$4,$V484-4,0)&amp;"")</f>
        <v>Shandong Tiancheng Biological Gold Industrial Co., Ltd.</v>
      </c>
      <c r="S484" s="165" t="str">
        <f t="shared" ca="1" si="65"/>
        <v>CN</v>
      </c>
      <c r="T484" s="165" t="str">
        <f ca="1">IF(B484="","",IF(ISERROR(MATCH($J484,SorP!$B$1:$B$6261,0)),"",INDIRECT("'SorP'!$A$"&amp;MATCH($S484&amp;$J484,SorP!C:C,0))))</f>
        <v>CN-SD</v>
      </c>
      <c r="U484" s="185"/>
      <c r="V484" s="209">
        <f>IF(C484="",NA(),IF(OR(C484="Smelter not listed",C484="Smelter not yet identified"),MATCH($B484&amp;$D484,'Smelter Look-up'!$J:$J,0),MATCH($B484&amp;$C484,'Smelter Look-up'!$J:$J,0)))</f>
        <v>268</v>
      </c>
      <c r="X484" s="210">
        <f t="shared" si="66"/>
        <v>0</v>
      </c>
      <c r="AB484" s="211" t="str">
        <f t="shared" si="67"/>
        <v>GoldShandong Tiancheng Biological Gold Industrial Co., Ltd.</v>
      </c>
    </row>
    <row r="485" spans="1:28" s="210" customFormat="1" ht="25.5">
      <c r="A485" s="165" t="s">
        <v>700</v>
      </c>
      <c r="B485" s="166" t="s">
        <v>1087</v>
      </c>
      <c r="C485" s="170" t="s">
        <v>2067</v>
      </c>
      <c r="D485" s="213">
        <v>0</v>
      </c>
      <c r="E485" s="166" t="s">
        <v>15959</v>
      </c>
      <c r="F485" s="166" t="s">
        <v>700</v>
      </c>
      <c r="G485" s="166" t="s">
        <v>12764</v>
      </c>
      <c r="H485" s="167">
        <v>0</v>
      </c>
      <c r="I485" s="168" t="s">
        <v>1534</v>
      </c>
      <c r="J485" s="168" t="s">
        <v>13118</v>
      </c>
      <c r="K485" s="207"/>
      <c r="L485" s="207"/>
      <c r="M485" s="207"/>
      <c r="N485" s="207"/>
      <c r="O485" s="207"/>
      <c r="P485" s="169"/>
      <c r="Q485" s="208"/>
      <c r="R485" s="166" t="str">
        <f ca="1">IF(ISERROR($V485),"",OFFSET('Smelter Look-up'!$C$4,$V485-4,0)&amp;"")</f>
        <v>Shandong Zhaojin Gold &amp; Silver Refinery Co., Ltd.</v>
      </c>
      <c r="S485" s="165" t="str">
        <f t="shared" ca="1" si="65"/>
        <v>CN</v>
      </c>
      <c r="T485" s="165" t="str">
        <f ca="1">IF(B485="","",IF(ISERROR(MATCH($J485,SorP!$B$1:$B$6261,0)),"",INDIRECT("'SorP'!$A$"&amp;MATCH($S485&amp;$J485,SorP!C:C,0))))</f>
        <v>CN-SD</v>
      </c>
      <c r="U485" s="185"/>
      <c r="V485" s="209">
        <f>IF(C485="",NA(),IF(OR(C485="Smelter not listed",C485="Smelter not yet identified"),MATCH($B485&amp;$D485,'Smelter Look-up'!$J:$J,0),MATCH($B485&amp;$C485,'Smelter Look-up'!$J:$J,0)))</f>
        <v>269</v>
      </c>
      <c r="X485" s="210">
        <f t="shared" si="66"/>
        <v>0</v>
      </c>
      <c r="AB485" s="211" t="str">
        <f t="shared" si="67"/>
        <v>GoldShandong Zhaojin Gold &amp; Silver Refinery Co., Ltd.</v>
      </c>
    </row>
    <row r="486" spans="1:28" s="210" customFormat="1" ht="20.25">
      <c r="A486" s="165" t="s">
        <v>1343</v>
      </c>
      <c r="B486" s="166" t="s">
        <v>1087</v>
      </c>
      <c r="C486" s="170" t="s">
        <v>2200</v>
      </c>
      <c r="D486" s="213">
        <v>0</v>
      </c>
      <c r="E486" s="166" t="s">
        <v>15959</v>
      </c>
      <c r="F486" s="166" t="s">
        <v>1343</v>
      </c>
      <c r="G486" s="166" t="s">
        <v>12764</v>
      </c>
      <c r="H486" s="167">
        <v>0</v>
      </c>
      <c r="I486" s="168" t="s">
        <v>1555</v>
      </c>
      <c r="J486" s="168" t="s">
        <v>13119</v>
      </c>
      <c r="K486" s="207"/>
      <c r="L486" s="207"/>
      <c r="M486" s="207"/>
      <c r="N486" s="207"/>
      <c r="O486" s="207"/>
      <c r="P486" s="169"/>
      <c r="Q486" s="208"/>
      <c r="R486" s="166" t="str">
        <f ca="1">IF(ISERROR($V486),"",OFFSET('Smelter Look-up'!$C$4,$V486-4,0)&amp;"")</f>
        <v>Lingbao Gold Co., Ltd.</v>
      </c>
      <c r="S486" s="165" t="str">
        <f t="shared" ref="S486:S516" ca="1" si="68">IF(B486="","",IF(ISERROR(MATCH($E486,CL,0)),"Unknown",INDIRECT("'C'!$A$"&amp;MATCH($E486,CL,0)+1)))</f>
        <v>CN</v>
      </c>
      <c r="T486" s="165" t="str">
        <f ca="1">IF(B486="","",IF(ISERROR(MATCH($J486,SorP!$B$1:$B$6261,0)),"",INDIRECT("'SorP'!$A$"&amp;MATCH($S486&amp;$J486,SorP!C:C,0))))</f>
        <v>CN-HA</v>
      </c>
      <c r="U486" s="185"/>
      <c r="V486" s="209">
        <f>IF(C486="",NA(),IF(OR(C486="Smelter not listed",C486="Smelter not yet identified"),MATCH($B486&amp;$D486,'Smelter Look-up'!$J:$J,0),MATCH($B486&amp;$C486,'Smelter Look-up'!$J:$J,0)))</f>
        <v>176</v>
      </c>
      <c r="X486" s="210">
        <f t="shared" ref="X486:X516" si="69">IF(AND(C486="Smelter not listed",OR(LEN(D486)=0,LEN(E486)=0)),1,0)</f>
        <v>0</v>
      </c>
      <c r="AB486" s="211" t="str">
        <f t="shared" ref="AB486:AB516" si="70">B486&amp;C486</f>
        <v>GoldLingbao Gold Co., Ltd.</v>
      </c>
    </row>
    <row r="487" spans="1:28" s="210" customFormat="1" ht="20.25">
      <c r="A487" s="165" t="s">
        <v>661</v>
      </c>
      <c r="B487" s="166" t="s">
        <v>1087</v>
      </c>
      <c r="C487" s="170" t="s">
        <v>2196</v>
      </c>
      <c r="D487" s="213">
        <v>0</v>
      </c>
      <c r="E487" s="166" t="s">
        <v>15959</v>
      </c>
      <c r="F487" s="166" t="s">
        <v>661</v>
      </c>
      <c r="G487" s="166" t="s">
        <v>12764</v>
      </c>
      <c r="H487" s="167">
        <v>0</v>
      </c>
      <c r="I487" s="168" t="s">
        <v>1543</v>
      </c>
      <c r="J487" s="168" t="s">
        <v>13117</v>
      </c>
      <c r="K487" s="207"/>
      <c r="L487" s="207"/>
      <c r="M487" s="207"/>
      <c r="N487" s="207"/>
      <c r="O487" s="207"/>
      <c r="P487" s="169"/>
      <c r="Q487" s="208"/>
      <c r="R487" s="166" t="str">
        <f ca="1">IF(ISERROR($V487),"",OFFSET('Smelter Look-up'!$C$4,$V487-4,0)&amp;"")</f>
        <v>Jiangxi Copper Co., Ltd.</v>
      </c>
      <c r="S487" s="165" t="str">
        <f t="shared" ca="1" si="68"/>
        <v>CN</v>
      </c>
      <c r="T487" s="165" t="str">
        <f ca="1">IF(B487="","",IF(ISERROR(MATCH($J487,SorP!$B$1:$B$6261,0)),"",INDIRECT("'SorP'!$A$"&amp;MATCH($S487&amp;$J487,SorP!C:C,0))))</f>
        <v>CN-JX</v>
      </c>
      <c r="U487" s="185"/>
      <c r="V487" s="209">
        <f>IF(C487="",NA(),IF(OR(C487="Smelter not listed",C487="Smelter not yet identified"),MATCH($B487&amp;$D487,'Smelter Look-up'!$J:$J,0),MATCH($B487&amp;$C487,'Smelter Look-up'!$J:$J,0)))</f>
        <v>143</v>
      </c>
      <c r="X487" s="210">
        <f t="shared" si="69"/>
        <v>0</v>
      </c>
      <c r="AB487" s="211" t="str">
        <f t="shared" si="70"/>
        <v>GoldJiangxi Copper Co., Ltd.</v>
      </c>
    </row>
    <row r="488" spans="1:28" s="210" customFormat="1" ht="20.25">
      <c r="A488" s="165" t="s">
        <v>674</v>
      </c>
      <c r="B488" s="166" t="s">
        <v>1087</v>
      </c>
      <c r="C488" s="170" t="s">
        <v>1557</v>
      </c>
      <c r="D488" s="213">
        <v>0</v>
      </c>
      <c r="E488" s="166" t="s">
        <v>15959</v>
      </c>
      <c r="F488" s="166" t="s">
        <v>674</v>
      </c>
      <c r="G488" s="166" t="s">
        <v>12764</v>
      </c>
      <c r="H488" s="167">
        <v>0</v>
      </c>
      <c r="I488" s="168" t="s">
        <v>1558</v>
      </c>
      <c r="J488" s="168" t="s">
        <v>13119</v>
      </c>
      <c r="K488" s="207"/>
      <c r="L488" s="207"/>
      <c r="M488" s="207"/>
      <c r="N488" s="207"/>
      <c r="O488" s="207"/>
      <c r="P488" s="169"/>
      <c r="Q488" s="208"/>
      <c r="R488" s="166" t="str">
        <f ca="1">IF(ISERROR($V488),"",OFFSET('Smelter Look-up'!$C$4,$V488-4,0)&amp;"")</f>
        <v>Luoyang Zijin Yinhui Gold Refinery Co., Ltd.</v>
      </c>
      <c r="S488" s="165" t="str">
        <f t="shared" ca="1" si="68"/>
        <v>CN</v>
      </c>
      <c r="T488" s="165" t="str">
        <f ca="1">IF(B488="","",IF(ISERROR(MATCH($J488,SorP!$B$1:$B$6261,0)),"",INDIRECT("'SorP'!$A$"&amp;MATCH($S488&amp;$J488,SorP!C:C,0))))</f>
        <v>CN-HA</v>
      </c>
      <c r="U488" s="185"/>
      <c r="V488" s="209">
        <f>IF(C488="",NA(),IF(OR(C488="Smelter not listed",C488="Smelter not yet identified"),MATCH($B488&amp;$D488,'Smelter Look-up'!$J:$J,0),MATCH($B488&amp;$C488,'Smelter Look-up'!$J:$J,0)))</f>
        <v>180</v>
      </c>
      <c r="X488" s="210">
        <f t="shared" si="69"/>
        <v>0</v>
      </c>
      <c r="AB488" s="211" t="str">
        <f t="shared" si="70"/>
        <v>GoldLuoyang Zijin Yinhui Gold Refinery Co., Ltd.</v>
      </c>
    </row>
    <row r="489" spans="1:28" s="210" customFormat="1" ht="25.5">
      <c r="A489" s="165" t="s">
        <v>657</v>
      </c>
      <c r="B489" s="166" t="s">
        <v>1087</v>
      </c>
      <c r="C489" s="170" t="s">
        <v>2195</v>
      </c>
      <c r="D489" s="213">
        <v>0</v>
      </c>
      <c r="E489" s="166" t="s">
        <v>15959</v>
      </c>
      <c r="F489" s="166" t="s">
        <v>657</v>
      </c>
      <c r="G489" s="166" t="s">
        <v>12764</v>
      </c>
      <c r="H489" s="167">
        <v>0</v>
      </c>
      <c r="I489" s="168" t="s">
        <v>1540</v>
      </c>
      <c r="J489" s="168" t="s">
        <v>13100</v>
      </c>
      <c r="K489" s="207"/>
      <c r="L489" s="207"/>
      <c r="M489" s="207"/>
      <c r="N489" s="207"/>
      <c r="O489" s="207"/>
      <c r="P489" s="169"/>
      <c r="Q489" s="208"/>
      <c r="R489" s="166" t="str">
        <f ca="1">IF(ISERROR($V489),"",OFFSET('Smelter Look-up'!$C$4,$V489-4,0)&amp;"")</f>
        <v>Inner Mongolia Qiankun Gold and Silver Refinery Share Co., Ltd.</v>
      </c>
      <c r="S489" s="165" t="str">
        <f t="shared" ca="1" si="68"/>
        <v>CN</v>
      </c>
      <c r="T489" s="165" t="str">
        <f ca="1">IF(B489="","",IF(ISERROR(MATCH($J489,SorP!$B$1:$B$6261,0)),"",INDIRECT("'SorP'!$A$"&amp;MATCH($S489&amp;$J489,SorP!C:C,0))))</f>
        <v>CN-NM</v>
      </c>
      <c r="U489" s="185"/>
      <c r="V489" s="209">
        <f>IF(C489="",NA(),IF(OR(C489="Smelter not listed",C489="Smelter not yet identified"),MATCH($B489&amp;$D489,'Smelter Look-up'!$J:$J,0),MATCH($B489&amp;$C489,'Smelter Look-up'!$J:$J,0)))</f>
        <v>135</v>
      </c>
      <c r="X489" s="210">
        <f t="shared" si="69"/>
        <v>0</v>
      </c>
      <c r="AB489" s="211" t="str">
        <f t="shared" si="70"/>
        <v>GoldInner Mongolia Qiankun Gold and Silver Refinery Share Co., Ltd.</v>
      </c>
    </row>
    <row r="490" spans="1:28" s="210" customFormat="1" ht="20.25">
      <c r="A490" s="165" t="s">
        <v>2214</v>
      </c>
      <c r="B490" s="166" t="s">
        <v>1087</v>
      </c>
      <c r="C490" s="170" t="s">
        <v>2213</v>
      </c>
      <c r="D490" s="213">
        <v>0</v>
      </c>
      <c r="E490" s="166" t="s">
        <v>15996</v>
      </c>
      <c r="F490" s="166" t="s">
        <v>2214</v>
      </c>
      <c r="G490" s="166" t="s">
        <v>12764</v>
      </c>
      <c r="H490" s="167">
        <v>0</v>
      </c>
      <c r="I490" s="168" t="s">
        <v>2215</v>
      </c>
      <c r="J490" s="168" t="s">
        <v>4026</v>
      </c>
      <c r="K490" s="207"/>
      <c r="L490" s="207"/>
      <c r="M490" s="207"/>
      <c r="N490" s="207"/>
      <c r="O490" s="207"/>
      <c r="P490" s="169"/>
      <c r="Q490" s="208"/>
      <c r="R490" s="166" t="str">
        <f ca="1">IF(ISERROR($V490),"",OFFSET('Smelter Look-up'!$C$4,$V490-4,0)&amp;"")</f>
        <v>SAFINA A.S.</v>
      </c>
      <c r="S490" s="165" t="str">
        <f t="shared" ca="1" si="68"/>
        <v>CZ</v>
      </c>
      <c r="T490" s="165" t="str">
        <f ca="1">IF(B490="","",IF(ISERROR(MATCH($J490,SorP!$B$1:$B$6261,0)),"",INDIRECT("'SorP'!$A$"&amp;MATCH($S490&amp;$J490,SorP!C:C,0))))</f>
        <v>CZ-20A</v>
      </c>
      <c r="U490" s="185"/>
      <c r="V490" s="209">
        <f>IF(C490="",NA(),IF(OR(C490="Smelter not listed",C490="Smelter not yet identified"),MATCH($B490&amp;$D490,'Smelter Look-up'!$J:$J,0),MATCH($B490&amp;$C490,'Smelter Look-up'!$J:$J,0)))</f>
        <v>250</v>
      </c>
      <c r="X490" s="210">
        <f t="shared" si="69"/>
        <v>0</v>
      </c>
      <c r="AB490" s="211" t="str">
        <f t="shared" si="70"/>
        <v>GoldSAFINA A.S.</v>
      </c>
    </row>
    <row r="491" spans="1:28" s="210" customFormat="1" ht="20.25">
      <c r="A491" s="165" t="s">
        <v>654</v>
      </c>
      <c r="B491" s="166" t="s">
        <v>1087</v>
      </c>
      <c r="C491" s="170" t="s">
        <v>14502</v>
      </c>
      <c r="D491" s="213">
        <v>0</v>
      </c>
      <c r="E491" s="166" t="s">
        <v>15962</v>
      </c>
      <c r="F491" s="166" t="s">
        <v>654</v>
      </c>
      <c r="G491" s="166" t="s">
        <v>12764</v>
      </c>
      <c r="H491" s="167">
        <v>0</v>
      </c>
      <c r="I491" s="168" t="s">
        <v>1537</v>
      </c>
      <c r="J491" s="168" t="s">
        <v>4119</v>
      </c>
      <c r="K491" s="207"/>
      <c r="L491" s="207"/>
      <c r="M491" s="207"/>
      <c r="N491" s="207"/>
      <c r="O491" s="207"/>
      <c r="P491" s="169"/>
      <c r="Q491" s="208"/>
      <c r="R491" s="166" t="str">
        <f ca="1">IF(ISERROR($V491),"",OFFSET('Smelter Look-up'!$C$4,$V491-4,0)&amp;"")</f>
        <v>Heraeus Germany GmbH Co. KG</v>
      </c>
      <c r="S491" s="165" t="str">
        <f t="shared" ca="1" si="68"/>
        <v>DE</v>
      </c>
      <c r="T491" s="165" t="str">
        <f ca="1">IF(B491="","",IF(ISERROR(MATCH($J491,SorP!$B$1:$B$6261,0)),"",INDIRECT("'SorP'!$A$"&amp;MATCH($S491&amp;$J491,SorP!C:C,0))))</f>
        <v>DE-HE</v>
      </c>
      <c r="U491" s="185"/>
      <c r="V491" s="209">
        <f>IF(C491="",NA(),IF(OR(C491="Smelter not listed",C491="Smelter not yet identified"),MATCH($B491&amp;$D491,'Smelter Look-up'!$J:$J,0),MATCH($B491&amp;$C491,'Smelter Look-up'!$J:$J,0)))</f>
        <v>121</v>
      </c>
      <c r="X491" s="210">
        <f t="shared" si="69"/>
        <v>0</v>
      </c>
      <c r="AB491" s="211" t="str">
        <f t="shared" si="70"/>
        <v>GoldHeraeus Germany GmbH Co. KG</v>
      </c>
    </row>
    <row r="492" spans="1:28" s="210" customFormat="1" ht="25.5">
      <c r="A492" s="165" t="s">
        <v>2163</v>
      </c>
      <c r="B492" s="166" t="s">
        <v>1087</v>
      </c>
      <c r="C492" s="170" t="s">
        <v>2162</v>
      </c>
      <c r="D492" s="213">
        <v>0</v>
      </c>
      <c r="E492" s="166" t="s">
        <v>15965</v>
      </c>
      <c r="F492" s="166" t="s">
        <v>2163</v>
      </c>
      <c r="G492" s="166" t="s">
        <v>12764</v>
      </c>
      <c r="H492" s="167">
        <v>0</v>
      </c>
      <c r="I492" s="168" t="s">
        <v>15231</v>
      </c>
      <c r="J492" s="168" t="s">
        <v>12379</v>
      </c>
      <c r="K492" s="207"/>
      <c r="L492" s="207"/>
      <c r="M492" s="207"/>
      <c r="N492" s="207"/>
      <c r="O492" s="207"/>
      <c r="P492" s="169"/>
      <c r="Q492" s="208"/>
      <c r="R492" s="166" t="str">
        <f ca="1">IF(ISERROR($V492),"",OFFSET('Smelter Look-up'!$C$4,$V492-4,0)&amp;"")</f>
        <v>SAAMP</v>
      </c>
      <c r="S492" s="165" t="str">
        <f t="shared" ca="1" si="68"/>
        <v>FR</v>
      </c>
      <c r="T492" s="165" t="str">
        <f ca="1">IF(B492="","",IF(ISERROR(MATCH($J492,SorP!$B$1:$B$6261,0)),"",INDIRECT("'SorP'!$A$"&amp;MATCH($S492&amp;$J492,SorP!C:C,0))))</f>
        <v>FR-ARA</v>
      </c>
      <c r="U492" s="185"/>
      <c r="V492" s="209">
        <f>IF(C492="",NA(),IF(OR(C492="Smelter not listed",C492="Smelter not yet identified"),MATCH($B492&amp;$D492,'Smelter Look-up'!$J:$J,0),MATCH($B492&amp;$C492,'Smelter Look-up'!$J:$J,0)))</f>
        <v>247</v>
      </c>
      <c r="X492" s="210">
        <f t="shared" si="69"/>
        <v>0</v>
      </c>
      <c r="AB492" s="211" t="str">
        <f t="shared" si="70"/>
        <v>GoldSAAMP</v>
      </c>
    </row>
    <row r="493" spans="1:28" s="210" customFormat="1" ht="20.25">
      <c r="A493" s="165" t="s">
        <v>637</v>
      </c>
      <c r="B493" s="166" t="s">
        <v>1087</v>
      </c>
      <c r="C493" s="170" t="s">
        <v>1179</v>
      </c>
      <c r="D493" s="213">
        <v>0</v>
      </c>
      <c r="E493" s="166" t="s">
        <v>15962</v>
      </c>
      <c r="F493" s="166" t="s">
        <v>637</v>
      </c>
      <c r="G493" s="166" t="s">
        <v>12764</v>
      </c>
      <c r="H493" s="167">
        <v>0</v>
      </c>
      <c r="I493" s="168" t="s">
        <v>1510</v>
      </c>
      <c r="J493" s="168" t="s">
        <v>1510</v>
      </c>
      <c r="K493" s="207"/>
      <c r="L493" s="207"/>
      <c r="M493" s="207"/>
      <c r="N493" s="207"/>
      <c r="O493" s="207"/>
      <c r="P493" s="169"/>
      <c r="Q493" s="208"/>
      <c r="R493" s="166" t="str">
        <f ca="1">IF(ISERROR($V493),"",OFFSET('Smelter Look-up'!$C$4,$V493-4,0)&amp;"")</f>
        <v>Aurubis AG, Hamburg</v>
      </c>
      <c r="S493" s="165" t="str">
        <f t="shared" ca="1" si="68"/>
        <v>DE</v>
      </c>
      <c r="T493" s="165" t="str">
        <f ca="1">IF(B493="","",IF(ISERROR(MATCH($J493,SorP!$B$1:$B$6261,0)),"",INDIRECT("'SorP'!$A$"&amp;MATCH($S493&amp;$J493,SorP!C:C,0))))</f>
        <v>DE-HH</v>
      </c>
      <c r="U493" s="185"/>
      <c r="V493" s="209">
        <f>IF(C493="",NA(),IF(OR(C493="Smelter not listed",C493="Smelter not yet identified"),MATCH($B493&amp;$D493,'Smelter Look-up'!$J:$J,0),MATCH($B493&amp;$C493,'Smelter Look-up'!$J:$J,0)))</f>
        <v>43</v>
      </c>
      <c r="X493" s="210">
        <f t="shared" si="69"/>
        <v>0</v>
      </c>
      <c r="AB493" s="211" t="str">
        <f t="shared" si="70"/>
        <v>GoldAurubis AG</v>
      </c>
    </row>
    <row r="494" spans="1:28" s="210" customFormat="1" ht="20.25">
      <c r="A494" s="165" t="s">
        <v>631</v>
      </c>
      <c r="B494" s="166" t="s">
        <v>1087</v>
      </c>
      <c r="C494" s="170" t="s">
        <v>14841</v>
      </c>
      <c r="D494" s="213">
        <v>0</v>
      </c>
      <c r="E494" s="166" t="s">
        <v>15962</v>
      </c>
      <c r="F494" s="166" t="s">
        <v>631</v>
      </c>
      <c r="G494" s="166" t="s">
        <v>12764</v>
      </c>
      <c r="H494" s="167">
        <v>0</v>
      </c>
      <c r="I494" s="168" t="s">
        <v>1498</v>
      </c>
      <c r="J494" s="168" t="s">
        <v>1499</v>
      </c>
      <c r="K494" s="207"/>
      <c r="L494" s="207"/>
      <c r="M494" s="207"/>
      <c r="N494" s="207"/>
      <c r="O494" s="207"/>
      <c r="P494" s="169"/>
      <c r="Q494" s="208"/>
      <c r="R494" s="166" t="str">
        <f ca="1">IF(ISERROR($V494),"",OFFSET('Smelter Look-up'!$C$4,$V494-4,0)&amp;"")</f>
        <v>Agosi AG</v>
      </c>
      <c r="S494" s="165" t="str">
        <f t="shared" ca="1" si="68"/>
        <v>DE</v>
      </c>
      <c r="T494" s="165" t="str">
        <f ca="1">IF(B494="","",IF(ISERROR(MATCH($J494,SorP!$B$1:$B$6261,0)),"",INDIRECT("'SorP'!$A$"&amp;MATCH($S494&amp;$J494,SorP!C:C,0))))</f>
        <v>DE-BW</v>
      </c>
      <c r="U494" s="185"/>
      <c r="V494" s="209">
        <f>IF(C494="",NA(),IF(OR(C494="Smelter not listed",C494="Smelter not yet identified"),MATCH($B494&amp;$D494,'Smelter Look-up'!$J:$J,0),MATCH($B494&amp;$C494,'Smelter Look-up'!$J:$J,0)))</f>
        <v>10</v>
      </c>
      <c r="X494" s="210">
        <f t="shared" si="69"/>
        <v>0</v>
      </c>
      <c r="AB494" s="211" t="str">
        <f t="shared" si="70"/>
        <v>GoldAgosi AG</v>
      </c>
    </row>
    <row r="495" spans="1:28" s="210" customFormat="1" ht="20.25">
      <c r="A495" s="165" t="s">
        <v>641</v>
      </c>
      <c r="B495" s="166" t="s">
        <v>1087</v>
      </c>
      <c r="C495" s="170" t="s">
        <v>640</v>
      </c>
      <c r="D495" s="213">
        <v>0</v>
      </c>
      <c r="E495" s="166" t="s">
        <v>15962</v>
      </c>
      <c r="F495" s="166" t="s">
        <v>641</v>
      </c>
      <c r="G495" s="166" t="s">
        <v>12764</v>
      </c>
      <c r="H495" s="167">
        <v>0</v>
      </c>
      <c r="I495" s="168" t="s">
        <v>1498</v>
      </c>
      <c r="J495" s="168" t="s">
        <v>1499</v>
      </c>
      <c r="K495" s="207"/>
      <c r="L495" s="207"/>
      <c r="M495" s="207"/>
      <c r="N495" s="207"/>
      <c r="O495" s="207"/>
      <c r="P495" s="169"/>
      <c r="Q495" s="208"/>
      <c r="R495" s="166" t="str">
        <f ca="1">IF(ISERROR($V495),"",OFFSET('Smelter Look-up'!$C$4,$V495-4,0)&amp;"")</f>
        <v>C. Hafner GmbH + Co. KG</v>
      </c>
      <c r="S495" s="165" t="str">
        <f t="shared" ca="1" si="68"/>
        <v>DE</v>
      </c>
      <c r="T495" s="165" t="str">
        <f ca="1">IF(B495="","",IF(ISERROR(MATCH($J495,SorP!$B$1:$B$6261,0)),"",INDIRECT("'SorP'!$A$"&amp;MATCH($S495&amp;$J495,SorP!C:C,0))))</f>
        <v>DE-BW</v>
      </c>
      <c r="U495" s="185"/>
      <c r="V495" s="209">
        <f>IF(C495="",NA(),IF(OR(C495="Smelter not listed",C495="Smelter not yet identified"),MATCH($B495&amp;$D495,'Smelter Look-up'!$J:$J,0),MATCH($B495&amp;$C495,'Smelter Look-up'!$J:$J,0)))</f>
        <v>54</v>
      </c>
      <c r="X495" s="210">
        <f t="shared" si="69"/>
        <v>0</v>
      </c>
      <c r="AB495" s="211" t="str">
        <f t="shared" si="70"/>
        <v>GoldC. Hafner GmbH + Co. KG</v>
      </c>
    </row>
    <row r="496" spans="1:28" s="210" customFormat="1" ht="20.25">
      <c r="A496" s="165" t="s">
        <v>2110</v>
      </c>
      <c r="B496" s="166" t="s">
        <v>1087</v>
      </c>
      <c r="C496" s="170" t="s">
        <v>2108</v>
      </c>
      <c r="D496" s="213">
        <v>0</v>
      </c>
      <c r="E496" s="166" t="s">
        <v>15962</v>
      </c>
      <c r="F496" s="166" t="s">
        <v>2110</v>
      </c>
      <c r="G496" s="166" t="s">
        <v>12764</v>
      </c>
      <c r="H496" s="167">
        <v>0</v>
      </c>
      <c r="I496" s="168" t="s">
        <v>1498</v>
      </c>
      <c r="J496" s="168" t="s">
        <v>1499</v>
      </c>
      <c r="K496" s="207"/>
      <c r="L496" s="207"/>
      <c r="M496" s="207"/>
      <c r="N496" s="207"/>
      <c r="O496" s="207"/>
      <c r="P496" s="169"/>
      <c r="Q496" s="208"/>
      <c r="R496" s="166" t="str">
        <f ca="1">IF(ISERROR($V496),"",OFFSET('Smelter Look-up'!$C$4,$V496-4,0)&amp;"")</f>
        <v>WIELAND Edelmetalle GmbH</v>
      </c>
      <c r="S496" s="165" t="str">
        <f t="shared" ca="1" si="68"/>
        <v>DE</v>
      </c>
      <c r="T496" s="165" t="str">
        <f ca="1">IF(B496="","",IF(ISERROR(MATCH($J496,SorP!$B$1:$B$6261,0)),"",INDIRECT("'SorP'!$A$"&amp;MATCH($S496&amp;$J496,SorP!C:C,0))))</f>
        <v>DE-BW</v>
      </c>
      <c r="U496" s="185"/>
      <c r="V496" s="209">
        <f>IF(C496="",NA(),IF(OR(C496="Smelter not listed",C496="Smelter not yet identified"),MATCH($B496&amp;$D496,'Smelter Look-up'!$J:$J,0),MATCH($B496&amp;$C496,'Smelter Look-up'!$J:$J,0)))</f>
        <v>325</v>
      </c>
      <c r="X496" s="210">
        <f t="shared" si="69"/>
        <v>0</v>
      </c>
      <c r="AB496" s="211" t="str">
        <f t="shared" si="70"/>
        <v>GoldWIELAND Edelmetalle GmbH</v>
      </c>
    </row>
    <row r="497" spans="1:28" s="210" customFormat="1" ht="20.25">
      <c r="A497" s="165" t="s">
        <v>652</v>
      </c>
      <c r="B497" s="166" t="s">
        <v>1087</v>
      </c>
      <c r="C497" s="170" t="s">
        <v>997</v>
      </c>
      <c r="D497" s="213">
        <v>0</v>
      </c>
      <c r="E497" s="166" t="s">
        <v>15962</v>
      </c>
      <c r="F497" s="166" t="s">
        <v>652</v>
      </c>
      <c r="G497" s="166" t="s">
        <v>12764</v>
      </c>
      <c r="H497" s="167">
        <v>0</v>
      </c>
      <c r="I497" s="168" t="s">
        <v>1498</v>
      </c>
      <c r="J497" s="168" t="s">
        <v>1499</v>
      </c>
      <c r="K497" s="207"/>
      <c r="L497" s="207"/>
      <c r="M497" s="207"/>
      <c r="N497" s="207"/>
      <c r="O497" s="207"/>
      <c r="P497" s="169"/>
      <c r="Q497" s="208"/>
      <c r="R497" s="166" t="str">
        <f ca="1">IF(ISERROR($V497),"",OFFSET('Smelter Look-up'!$C$4,$V497-4,0)&amp;"")</f>
        <v>Heimerle + Meule GmbH</v>
      </c>
      <c r="S497" s="165" t="str">
        <f t="shared" ca="1" si="68"/>
        <v>DE</v>
      </c>
      <c r="T497" s="165" t="str">
        <f ca="1">IF(B497="","",IF(ISERROR(MATCH($J497,SorP!$B$1:$B$6261,0)),"",INDIRECT("'SorP'!$A$"&amp;MATCH($S497&amp;$J497,SorP!C:C,0))))</f>
        <v>DE-BW</v>
      </c>
      <c r="U497" s="185"/>
      <c r="V497" s="209">
        <f>IF(C497="",NA(),IF(OR(C497="Smelter not listed",C497="Smelter not yet identified"),MATCH($B497&amp;$D497,'Smelter Look-up'!$J:$J,0),MATCH($B497&amp;$C497,'Smelter Look-up'!$J:$J,0)))</f>
        <v>117</v>
      </c>
      <c r="X497" s="210">
        <f t="shared" si="69"/>
        <v>0</v>
      </c>
      <c r="AB497" s="211" t="str">
        <f t="shared" si="70"/>
        <v>GoldHeimerle + Meule GmbH</v>
      </c>
    </row>
    <row r="498" spans="1:28" s="210" customFormat="1" ht="20.25">
      <c r="A498" s="165" t="s">
        <v>2328</v>
      </c>
      <c r="B498" s="166" t="s">
        <v>1087</v>
      </c>
      <c r="C498" s="170" t="s">
        <v>2327</v>
      </c>
      <c r="D498" s="213">
        <v>0</v>
      </c>
      <c r="E498" s="166" t="s">
        <v>15962</v>
      </c>
      <c r="F498" s="166" t="s">
        <v>2328</v>
      </c>
      <c r="G498" s="166" t="s">
        <v>12764</v>
      </c>
      <c r="H498" s="167">
        <v>0</v>
      </c>
      <c r="I498" s="168" t="s">
        <v>1498</v>
      </c>
      <c r="J498" s="168" t="s">
        <v>1499</v>
      </c>
      <c r="K498" s="207"/>
      <c r="L498" s="207"/>
      <c r="M498" s="207"/>
      <c r="N498" s="207"/>
      <c r="O498" s="207"/>
      <c r="P498" s="169"/>
      <c r="Q498" s="208"/>
      <c r="R498" s="166" t="str">
        <f ca="1">IF(ISERROR($V498),"",OFFSET('Smelter Look-up'!$C$4,$V498-4,0)&amp;"")</f>
        <v>Degussa Sonne / Mond Goldhandel GmbH</v>
      </c>
      <c r="S498" s="165" t="str">
        <f t="shared" ca="1" si="68"/>
        <v>DE</v>
      </c>
      <c r="T498" s="165" t="str">
        <f ca="1">IF(B498="","",IF(ISERROR(MATCH($J498,SorP!$B$1:$B$6261,0)),"",INDIRECT("'SorP'!$A$"&amp;MATCH($S498&amp;$J498,SorP!C:C,0))))</f>
        <v>DE-BW</v>
      </c>
      <c r="U498" s="185"/>
      <c r="V498" s="209">
        <f>IF(C498="",NA(),IF(OR(C498="Smelter not listed",C498="Smelter not yet identified"),MATCH($B498&amp;$D498,'Smelter Look-up'!$J:$J,0),MATCH($B498&amp;$C498,'Smelter Look-up'!$J:$J,0)))</f>
        <v>74</v>
      </c>
      <c r="X498" s="210">
        <f t="shared" si="69"/>
        <v>0</v>
      </c>
      <c r="AB498" s="211" t="str">
        <f t="shared" si="70"/>
        <v>GoldDegussa Sonne / Mond Goldhandel GmbH</v>
      </c>
    </row>
    <row r="499" spans="1:28" s="210" customFormat="1" ht="20.25">
      <c r="A499" s="165" t="s">
        <v>13347</v>
      </c>
      <c r="B499" s="166" t="s">
        <v>1087</v>
      </c>
      <c r="C499" s="170" t="s">
        <v>13332</v>
      </c>
      <c r="D499" s="213">
        <v>0</v>
      </c>
      <c r="E499" s="166" t="s">
        <v>15963</v>
      </c>
      <c r="F499" s="166" t="s">
        <v>13347</v>
      </c>
      <c r="G499" s="166" t="s">
        <v>12764</v>
      </c>
      <c r="H499" s="167">
        <v>0</v>
      </c>
      <c r="I499" s="168" t="s">
        <v>13355</v>
      </c>
      <c r="J499" s="168" t="s">
        <v>14845</v>
      </c>
      <c r="K499" s="207"/>
      <c r="L499" s="207"/>
      <c r="M499" s="207"/>
      <c r="N499" s="207"/>
      <c r="O499" s="207"/>
      <c r="P499" s="169"/>
      <c r="Q499" s="208"/>
      <c r="R499" s="166" t="str">
        <f ca="1">IF(ISERROR($V499),"",OFFSET('Smelter Look-up'!$C$4,$V499-4,0)&amp;"")</f>
        <v>Shirpur Gold Refinery Ltd.</v>
      </c>
      <c r="S499" s="165" t="str">
        <f t="shared" ca="1" si="68"/>
        <v>IN</v>
      </c>
      <c r="T499" s="165" t="str">
        <f ca="1">IF(B499="","",IF(ISERROR(MATCH($J499,SorP!$B$1:$B$6261,0)),"",INDIRECT("'SorP'!$A$"&amp;MATCH($S499&amp;$J499,SorP!C:C,0))))</f>
        <v>IN-MH</v>
      </c>
      <c r="U499" s="185"/>
      <c r="V499" s="209">
        <f>IF(C499="",NA(),IF(OR(C499="Smelter not listed",C499="Smelter not yet identified"),MATCH($B499&amp;$D499,'Smelter Look-up'!$J:$J,0),MATCH($B499&amp;$C499,'Smelter Look-up'!$J:$J,0)))</f>
        <v>274</v>
      </c>
      <c r="X499" s="210">
        <f t="shared" si="69"/>
        <v>0</v>
      </c>
      <c r="AB499" s="211" t="str">
        <f t="shared" si="70"/>
        <v>GoldShirpur Gold Refinery Ltd.</v>
      </c>
    </row>
    <row r="500" spans="1:28" s="210" customFormat="1" ht="20.25">
      <c r="A500" s="165" t="s">
        <v>13344</v>
      </c>
      <c r="B500" s="166" t="s">
        <v>1087</v>
      </c>
      <c r="C500" s="170" t="s">
        <v>13325</v>
      </c>
      <c r="D500" s="213">
        <v>0</v>
      </c>
      <c r="E500" s="166" t="s">
        <v>15997</v>
      </c>
      <c r="F500" s="166" t="s">
        <v>13344</v>
      </c>
      <c r="G500" s="166" t="s">
        <v>12764</v>
      </c>
      <c r="H500" s="167">
        <v>0</v>
      </c>
      <c r="I500" s="168" t="s">
        <v>13508</v>
      </c>
      <c r="J500" s="168" t="s">
        <v>5424</v>
      </c>
      <c r="K500" s="207"/>
      <c r="L500" s="207"/>
      <c r="M500" s="207"/>
      <c r="N500" s="207"/>
      <c r="O500" s="207"/>
      <c r="P500" s="169"/>
      <c r="Q500" s="208"/>
      <c r="R500" s="166" t="str">
        <f ca="1">IF(ISERROR($V500),"",OFFSET('Smelter Look-up'!$C$4,$V500-4,0)&amp;"")</f>
        <v>Gold Coast Refinery</v>
      </c>
      <c r="S500" s="165" t="str">
        <f t="shared" ca="1" si="68"/>
        <v>GH</v>
      </c>
      <c r="T500" s="165" t="str">
        <f ca="1">IF(B500="","",IF(ISERROR(MATCH($J500,SorP!$B$1:$B$6261,0)),"",INDIRECT("'SorP'!$A$"&amp;MATCH($S500&amp;$J500,SorP!C:C,0))))</f>
        <v>GH-AA</v>
      </c>
      <c r="U500" s="185"/>
      <c r="V500" s="209">
        <f>IF(C500="",NA(),IF(OR(C500="Smelter not listed",C500="Smelter not yet identified"),MATCH($B500&amp;$D500,'Smelter Look-up'!$J:$J,0),MATCH($B500&amp;$C500,'Smelter Look-up'!$J:$J,0)))</f>
        <v>108</v>
      </c>
      <c r="X500" s="210">
        <f t="shared" si="69"/>
        <v>0</v>
      </c>
      <c r="AB500" s="211" t="str">
        <f t="shared" si="70"/>
        <v>GoldGold Coast Refinery</v>
      </c>
    </row>
    <row r="501" spans="1:28" s="210" customFormat="1" ht="20.25">
      <c r="A501" s="165" t="s">
        <v>1344</v>
      </c>
      <c r="B501" s="166" t="s">
        <v>1087</v>
      </c>
      <c r="C501" s="170" t="s">
        <v>2077</v>
      </c>
      <c r="D501" s="213">
        <v>0</v>
      </c>
      <c r="E501" s="166" t="s">
        <v>15963</v>
      </c>
      <c r="F501" s="166" t="s">
        <v>1344</v>
      </c>
      <c r="G501" s="166" t="s">
        <v>12764</v>
      </c>
      <c r="H501" s="167">
        <v>0</v>
      </c>
      <c r="I501" s="168" t="s">
        <v>1624</v>
      </c>
      <c r="J501" s="168" t="s">
        <v>14936</v>
      </c>
      <c r="K501" s="207"/>
      <c r="L501" s="207"/>
      <c r="M501" s="207"/>
      <c r="N501" s="207"/>
      <c r="O501" s="207"/>
      <c r="P501" s="169"/>
      <c r="Q501" s="208"/>
      <c r="R501" s="166" t="str">
        <f ca="1">IF(ISERROR($V501),"",OFFSET('Smelter Look-up'!$C$4,$V501-4,0)&amp;"")</f>
        <v>MMTC-PAMP India Pvt., Ltd.</v>
      </c>
      <c r="S501" s="165" t="str">
        <f t="shared" ca="1" si="68"/>
        <v>IN</v>
      </c>
      <c r="T501" s="165" t="str">
        <f ca="1">IF(B501="","",IF(ISERROR(MATCH($J501,SorP!$B$1:$B$6261,0)),"",INDIRECT("'SorP'!$A$"&amp;MATCH($S501&amp;$J501,SorP!C:C,0))))</f>
        <v>IN-HR</v>
      </c>
      <c r="U501" s="185"/>
      <c r="V501" s="209">
        <f>IF(C501="",NA(),IF(OR(C501="Smelter not listed",C501="Smelter not yet identified"),MATCH($B501&amp;$D501,'Smelter Look-up'!$J:$J,0),MATCH($B501&amp;$C501,'Smelter Look-up'!$J:$J,0)))</f>
        <v>208</v>
      </c>
      <c r="X501" s="210">
        <f t="shared" si="69"/>
        <v>0</v>
      </c>
      <c r="AB501" s="211" t="str">
        <f t="shared" si="70"/>
        <v>GoldMMTC-PAMP India Pvt., Ltd.</v>
      </c>
    </row>
    <row r="502" spans="1:28" s="210" customFormat="1" ht="20.25">
      <c r="A502" s="165" t="s">
        <v>2193</v>
      </c>
      <c r="B502" s="166" t="s">
        <v>1087</v>
      </c>
      <c r="C502" s="170" t="s">
        <v>14850</v>
      </c>
      <c r="D502" s="213">
        <v>0</v>
      </c>
      <c r="E502" s="166" t="s">
        <v>15963</v>
      </c>
      <c r="F502" s="166" t="s">
        <v>2193</v>
      </c>
      <c r="G502" s="166" t="s">
        <v>12764</v>
      </c>
      <c r="H502" s="167">
        <v>0</v>
      </c>
      <c r="I502" s="168" t="s">
        <v>2194</v>
      </c>
      <c r="J502" s="168" t="s">
        <v>14934</v>
      </c>
      <c r="K502" s="207"/>
      <c r="L502" s="207"/>
      <c r="M502" s="207"/>
      <c r="N502" s="207"/>
      <c r="O502" s="207"/>
      <c r="P502" s="169"/>
      <c r="Q502" s="208"/>
      <c r="R502" s="166" t="str">
        <f ca="1">IF(ISERROR($V502),"",OFFSET('Smelter Look-up'!$C$4,$V502-4,0)&amp;"")</f>
        <v>GGC Gujrat Gold Centre Pvt. Ltd.</v>
      </c>
      <c r="S502" s="165" t="str">
        <f t="shared" ca="1" si="68"/>
        <v>IN</v>
      </c>
      <c r="T502" s="165" t="str">
        <f ca="1">IF(B502="","",IF(ISERROR(MATCH($J502,SorP!$B$1:$B$6261,0)),"",INDIRECT("'SorP'!$A$"&amp;MATCH($S502&amp;$J502,SorP!C:C,0))))</f>
        <v>IN-GJ</v>
      </c>
      <c r="U502" s="185"/>
      <c r="V502" s="209">
        <f>IF(C502="",NA(),IF(OR(C502="Smelter not listed",C502="Smelter not yet identified"),MATCH($B502&amp;$D502,'Smelter Look-up'!$J:$J,0),MATCH($B502&amp;$C502,'Smelter Look-up'!$J:$J,0)))</f>
        <v>104</v>
      </c>
      <c r="X502" s="210">
        <f t="shared" si="69"/>
        <v>0</v>
      </c>
      <c r="AB502" s="211" t="str">
        <f t="shared" si="70"/>
        <v>GoldGGC Gujrat Gold Centre Pvt. Ltd.</v>
      </c>
    </row>
    <row r="503" spans="1:28" s="210" customFormat="1" ht="20.25">
      <c r="A503" s="165" t="s">
        <v>13345</v>
      </c>
      <c r="B503" s="166" t="s">
        <v>1087</v>
      </c>
      <c r="C503" s="170" t="s">
        <v>13330</v>
      </c>
      <c r="D503" s="213">
        <v>0</v>
      </c>
      <c r="E503" s="166" t="s">
        <v>15963</v>
      </c>
      <c r="F503" s="166" t="s">
        <v>13345</v>
      </c>
      <c r="G503" s="166" t="s">
        <v>12764</v>
      </c>
      <c r="H503" s="167">
        <v>0</v>
      </c>
      <c r="I503" s="168" t="s">
        <v>13357</v>
      </c>
      <c r="J503" s="168" t="s">
        <v>6030</v>
      </c>
      <c r="K503" s="207"/>
      <c r="L503" s="207"/>
      <c r="M503" s="207"/>
      <c r="N503" s="207"/>
      <c r="O503" s="207"/>
      <c r="P503" s="169"/>
      <c r="Q503" s="208"/>
      <c r="R503" s="166" t="str">
        <f ca="1">IF(ISERROR($V503),"",OFFSET('Smelter Look-up'!$C$4,$V503-4,0)&amp;"")</f>
        <v>JALAN &amp; Company</v>
      </c>
      <c r="S503" s="165" t="str">
        <f t="shared" ca="1" si="68"/>
        <v>IN</v>
      </c>
      <c r="T503" s="165" t="str">
        <f ca="1">IF(B503="","",IF(ISERROR(MATCH($J503,SorP!$B$1:$B$6261,0)),"",INDIRECT("'SorP'!$A$"&amp;MATCH($S503&amp;$J503,SorP!C:C,0))))</f>
        <v>IN-DL</v>
      </c>
      <c r="U503" s="185"/>
      <c r="V503" s="209">
        <f>IF(C503="",NA(),IF(OR(C503="Smelter not listed",C503="Smelter not yet identified"),MATCH($B503&amp;$D503,'Smelter Look-up'!$J:$J,0),MATCH($B503&amp;$C503,'Smelter Look-up'!$J:$J,0)))</f>
        <v>140</v>
      </c>
      <c r="X503" s="210">
        <f t="shared" si="69"/>
        <v>0</v>
      </c>
      <c r="AB503" s="211" t="str">
        <f t="shared" si="70"/>
        <v>GoldJALAN &amp; Company</v>
      </c>
    </row>
    <row r="504" spans="1:28" s="210" customFormat="1" ht="20.25">
      <c r="A504" s="165" t="s">
        <v>13272</v>
      </c>
      <c r="B504" s="166" t="s">
        <v>1087</v>
      </c>
      <c r="C504" s="170" t="s">
        <v>13271</v>
      </c>
      <c r="D504" s="213">
        <v>0</v>
      </c>
      <c r="E504" s="166" t="s">
        <v>15963</v>
      </c>
      <c r="F504" s="166" t="s">
        <v>13272</v>
      </c>
      <c r="G504" s="166" t="s">
        <v>12764</v>
      </c>
      <c r="H504" s="167">
        <v>0</v>
      </c>
      <c r="I504" s="168" t="s">
        <v>13316</v>
      </c>
      <c r="J504" s="168" t="s">
        <v>6015</v>
      </c>
      <c r="K504" s="207"/>
      <c r="L504" s="207"/>
      <c r="M504" s="207"/>
      <c r="N504" s="207"/>
      <c r="O504" s="207"/>
      <c r="P504" s="169"/>
      <c r="Q504" s="208"/>
      <c r="R504" s="166" t="str">
        <f ca="1">IF(ISERROR($V504),"",OFFSET('Smelter Look-up'!$C$4,$V504-4,0)&amp;"")</f>
        <v>CGR Metalloys Pvt Ltd.</v>
      </c>
      <c r="S504" s="165" t="str">
        <f t="shared" ca="1" si="68"/>
        <v>IN</v>
      </c>
      <c r="T504" s="165" t="str">
        <f ca="1">IF(B504="","",IF(ISERROR(MATCH($J504,SorP!$B$1:$B$6261,0)),"",INDIRECT("'SorP'!$A$"&amp;MATCH($S504&amp;$J504,SorP!C:C,0))))</f>
        <v>IN-KL</v>
      </c>
      <c r="U504" s="185"/>
      <c r="V504" s="209">
        <f>IF(C504="",NA(),IF(OR(C504="Smelter not listed",C504="Smelter not yet identified"),MATCH($B504&amp;$D504,'Smelter Look-up'!$J:$J,0),MATCH($B504&amp;$C504,'Smelter Look-up'!$J:$J,0)))</f>
        <v>62</v>
      </c>
      <c r="X504" s="210">
        <f t="shared" si="69"/>
        <v>0</v>
      </c>
      <c r="AB504" s="211" t="str">
        <f t="shared" si="70"/>
        <v>GoldCGR Metalloys Pvt Ltd.</v>
      </c>
    </row>
    <row r="505" spans="1:28" s="210" customFormat="1" ht="20.25">
      <c r="A505" s="165" t="s">
        <v>13283</v>
      </c>
      <c r="B505" s="166" t="s">
        <v>1087</v>
      </c>
      <c r="C505" s="170" t="s">
        <v>13282</v>
      </c>
      <c r="D505" s="213">
        <v>0</v>
      </c>
      <c r="E505" s="166" t="s">
        <v>15963</v>
      </c>
      <c r="F505" s="166" t="s">
        <v>13283</v>
      </c>
      <c r="G505" s="166" t="s">
        <v>12764</v>
      </c>
      <c r="H505" s="167">
        <v>0</v>
      </c>
      <c r="I505" s="168" t="s">
        <v>14552</v>
      </c>
      <c r="J505" s="168" t="s">
        <v>14934</v>
      </c>
      <c r="K505" s="207"/>
      <c r="L505" s="207"/>
      <c r="M505" s="207"/>
      <c r="N505" s="207"/>
      <c r="O505" s="207"/>
      <c r="P505" s="169"/>
      <c r="Q505" s="208"/>
      <c r="R505" s="166" t="str">
        <f ca="1">IF(ISERROR($V505),"",OFFSET('Smelter Look-up'!$C$4,$V505-4,0)&amp;"")</f>
        <v>Sovereign Metals</v>
      </c>
      <c r="S505" s="165" t="str">
        <f t="shared" ca="1" si="68"/>
        <v>IN</v>
      </c>
      <c r="T505" s="165" t="str">
        <f ca="1">IF(B505="","",IF(ISERROR(MATCH($J505,SorP!$B$1:$B$6261,0)),"",INDIRECT("'SorP'!$A$"&amp;MATCH($S505&amp;$J505,SorP!C:C,0))))</f>
        <v>IN-GJ</v>
      </c>
      <c r="U505" s="185"/>
      <c r="V505" s="209">
        <f>IF(C505="",NA(),IF(OR(C505="Smelter not listed",C505="Smelter not yet identified"),MATCH($B505&amp;$D505,'Smelter Look-up'!$J:$J,0),MATCH($B505&amp;$C505,'Smelter Look-up'!$J:$J,0)))</f>
        <v>287</v>
      </c>
      <c r="X505" s="210">
        <f t="shared" si="69"/>
        <v>0</v>
      </c>
      <c r="AB505" s="211" t="str">
        <f t="shared" si="70"/>
        <v>GoldSovereign Metals</v>
      </c>
    </row>
    <row r="506" spans="1:28" s="210" customFormat="1" ht="20.25">
      <c r="A506" s="165" t="s">
        <v>693</v>
      </c>
      <c r="B506" s="166" t="s">
        <v>1087</v>
      </c>
      <c r="C506" s="170" t="s">
        <v>1186</v>
      </c>
      <c r="D506" s="213">
        <v>0</v>
      </c>
      <c r="E506" s="166" t="s">
        <v>15983</v>
      </c>
      <c r="F506" s="166" t="s">
        <v>693</v>
      </c>
      <c r="G506" s="166" t="s">
        <v>12764</v>
      </c>
      <c r="H506" s="167">
        <v>0</v>
      </c>
      <c r="I506" s="168" t="s">
        <v>1581</v>
      </c>
      <c r="J506" s="168" t="s">
        <v>5835</v>
      </c>
      <c r="K506" s="207"/>
      <c r="L506" s="207"/>
      <c r="M506" s="207"/>
      <c r="N506" s="207"/>
      <c r="O506" s="207"/>
      <c r="P506" s="169"/>
      <c r="Q506" s="208"/>
      <c r="R506" s="166" t="str">
        <f ca="1">IF(ISERROR($V506),"",OFFSET('Smelter Look-up'!$C$4,$V506-4,0)&amp;"")</f>
        <v>PT Aneka Tambang (Persero) Tbk</v>
      </c>
      <c r="S506" s="165" t="str">
        <f t="shared" ca="1" si="68"/>
        <v>ID</v>
      </c>
      <c r="T506" s="165" t="str">
        <f ca="1">IF(B506="","",IF(ISERROR(MATCH($J506,SorP!$B$1:$B$6261,0)),"",INDIRECT("'SorP'!$A$"&amp;MATCH($S506&amp;$J506,SorP!C:C,0))))</f>
        <v>ID-JK</v>
      </c>
      <c r="U506" s="185"/>
      <c r="V506" s="209">
        <f>IF(C506="",NA(),IF(OR(C506="Smelter not listed",C506="Smelter not yet identified"),MATCH($B506&amp;$D506,'Smelter Look-up'!$J:$J,0),MATCH($B506&amp;$C506,'Smelter Look-up'!$J:$J,0)))</f>
        <v>237</v>
      </c>
      <c r="X506" s="210">
        <f t="shared" si="69"/>
        <v>0</v>
      </c>
      <c r="AB506" s="211" t="str">
        <f t="shared" si="70"/>
        <v>GoldPT Aneka Tambang (Persero) Tbk</v>
      </c>
    </row>
    <row r="507" spans="1:28" s="210" customFormat="1" ht="20.25">
      <c r="A507" s="165" t="s">
        <v>13269</v>
      </c>
      <c r="B507" s="166" t="s">
        <v>1087</v>
      </c>
      <c r="C507" s="170" t="s">
        <v>13268</v>
      </c>
      <c r="D507" s="213">
        <v>0</v>
      </c>
      <c r="E507" s="166" t="s">
        <v>15998</v>
      </c>
      <c r="F507" s="166" t="s">
        <v>13269</v>
      </c>
      <c r="G507" s="166" t="s">
        <v>12764</v>
      </c>
      <c r="H507" s="167">
        <v>0</v>
      </c>
      <c r="I507" s="168" t="s">
        <v>13307</v>
      </c>
      <c r="J507" s="168" t="s">
        <v>6249</v>
      </c>
      <c r="K507" s="207"/>
      <c r="L507" s="207"/>
      <c r="M507" s="207"/>
      <c r="N507" s="207"/>
      <c r="O507" s="207"/>
      <c r="P507" s="169"/>
      <c r="Q507" s="208"/>
      <c r="R507" s="166" t="str">
        <f ca="1">IF(ISERROR($V507),"",OFFSET('Smelter Look-up'!$C$4,$V507-4,0)&amp;"")</f>
        <v>8853 S.p.A.</v>
      </c>
      <c r="S507" s="165" t="str">
        <f t="shared" ca="1" si="68"/>
        <v>IT</v>
      </c>
      <c r="T507" s="165" t="str">
        <f ca="1">IF(B507="","",IF(ISERROR(MATCH($J507,SorP!$B$1:$B$6261,0)),"",INDIRECT("'SorP'!$A$"&amp;MATCH($S507&amp;$J507,SorP!C:C,0))))</f>
        <v>IT-25</v>
      </c>
      <c r="U507" s="185"/>
      <c r="V507" s="209">
        <f>IF(C507="",NA(),IF(OR(C507="Smelter not listed",C507="Smelter not yet identified"),MATCH($B507&amp;$D507,'Smelter Look-up'!$J:$J,0),MATCH($B507&amp;$C507,'Smelter Look-up'!$J:$J,0)))</f>
        <v>5</v>
      </c>
      <c r="X507" s="210">
        <f t="shared" si="69"/>
        <v>0</v>
      </c>
      <c r="AB507" s="211" t="str">
        <f t="shared" si="70"/>
        <v>Gold8853 S.p.A.</v>
      </c>
    </row>
    <row r="508" spans="1:28" s="210" customFormat="1" ht="20.25">
      <c r="A508" s="165" t="s">
        <v>2393</v>
      </c>
      <c r="B508" s="166" t="s">
        <v>1087</v>
      </c>
      <c r="C508" s="170" t="s">
        <v>2392</v>
      </c>
      <c r="D508" s="213">
        <v>0</v>
      </c>
      <c r="E508" s="166" t="s">
        <v>15998</v>
      </c>
      <c r="F508" s="166" t="s">
        <v>2393</v>
      </c>
      <c r="G508" s="166" t="s">
        <v>12764</v>
      </c>
      <c r="H508" s="167">
        <v>0</v>
      </c>
      <c r="I508" s="168" t="s">
        <v>1522</v>
      </c>
      <c r="J508" s="168" t="s">
        <v>6296</v>
      </c>
      <c r="K508" s="207"/>
      <c r="L508" s="207"/>
      <c r="M508" s="207"/>
      <c r="N508" s="207"/>
      <c r="O508" s="207"/>
      <c r="P508" s="169"/>
      <c r="Q508" s="208"/>
      <c r="R508" s="166" t="str">
        <f ca="1">IF(ISERROR($V508),"",OFFSET('Smelter Look-up'!$C$4,$V508-4,0)&amp;"")</f>
        <v>Italpreziosi</v>
      </c>
      <c r="S508" s="165" t="str">
        <f t="shared" ca="1" si="68"/>
        <v>IT</v>
      </c>
      <c r="T508" s="165" t="str">
        <f ca="1">IF(B508="","",IF(ISERROR(MATCH($J508,SorP!$B$1:$B$6261,0)),"",INDIRECT("'SorP'!$A$"&amp;MATCH($S508&amp;$J508,SorP!C:C,0))))</f>
        <v>IT-52</v>
      </c>
      <c r="U508" s="185"/>
      <c r="V508" s="209">
        <f>IF(C508="",NA(),IF(OR(C508="Smelter not listed",C508="Smelter not yet identified"),MATCH($B508&amp;$D508,'Smelter Look-up'!$J:$J,0),MATCH($B508&amp;$C508,'Smelter Look-up'!$J:$J,0)))</f>
        <v>139</v>
      </c>
      <c r="X508" s="210">
        <f t="shared" si="69"/>
        <v>0</v>
      </c>
      <c r="AB508" s="211" t="str">
        <f t="shared" si="70"/>
        <v>GoldItalpreziosi</v>
      </c>
    </row>
    <row r="509" spans="1:28" s="210" customFormat="1" ht="20.25">
      <c r="A509" s="165" t="s">
        <v>2408</v>
      </c>
      <c r="B509" s="166" t="s">
        <v>1087</v>
      </c>
      <c r="C509" s="170" t="s">
        <v>2407</v>
      </c>
      <c r="D509" s="213">
        <v>0</v>
      </c>
      <c r="E509" s="166" t="s">
        <v>15998</v>
      </c>
      <c r="F509" s="166" t="s">
        <v>2408</v>
      </c>
      <c r="G509" s="166" t="s">
        <v>12764</v>
      </c>
      <c r="H509" s="167">
        <v>0</v>
      </c>
      <c r="I509" s="168" t="s">
        <v>1522</v>
      </c>
      <c r="J509" s="168" t="s">
        <v>6296</v>
      </c>
      <c r="K509" s="207"/>
      <c r="L509" s="207"/>
      <c r="M509" s="207"/>
      <c r="N509" s="207"/>
      <c r="O509" s="207"/>
      <c r="P509" s="169"/>
      <c r="Q509" s="208"/>
      <c r="R509" s="166" t="str">
        <f ca="1">IF(ISERROR($V509),"",OFFSET('Smelter Look-up'!$C$4,$V509-4,0)&amp;"")</f>
        <v>Safimet S.p.A</v>
      </c>
      <c r="S509" s="165" t="str">
        <f t="shared" ca="1" si="68"/>
        <v>IT</v>
      </c>
      <c r="T509" s="165" t="str">
        <f ca="1">IF(B509="","",IF(ISERROR(MATCH($J509,SorP!$B$1:$B$6261,0)),"",INDIRECT("'SorP'!$A$"&amp;MATCH($S509&amp;$J509,SorP!C:C,0))))</f>
        <v>IT-52</v>
      </c>
      <c r="U509" s="185"/>
      <c r="V509" s="209">
        <f>IF(C509="",NA(),IF(OR(C509="Smelter not listed",C509="Smelter not yet identified"),MATCH($B509&amp;$D509,'Smelter Look-up'!$J:$J,0),MATCH($B509&amp;$C509,'Smelter Look-up'!$J:$J,0)))</f>
        <v>249</v>
      </c>
      <c r="X509" s="210">
        <f t="shared" si="69"/>
        <v>0</v>
      </c>
      <c r="AB509" s="211" t="str">
        <f t="shared" si="70"/>
        <v>GoldSafimet S.p.A</v>
      </c>
    </row>
    <row r="510" spans="1:28" s="210" customFormat="1" ht="20.25">
      <c r="A510" s="165" t="s">
        <v>1637</v>
      </c>
      <c r="B510" s="166" t="s">
        <v>1087</v>
      </c>
      <c r="C510" s="170" t="s">
        <v>2121</v>
      </c>
      <c r="D510" s="213">
        <v>0</v>
      </c>
      <c r="E510" s="166" t="s">
        <v>15998</v>
      </c>
      <c r="F510" s="166" t="s">
        <v>1637</v>
      </c>
      <c r="G510" s="166" t="s">
        <v>12764</v>
      </c>
      <c r="H510" s="167">
        <v>0</v>
      </c>
      <c r="I510" s="168" t="s">
        <v>1638</v>
      </c>
      <c r="J510" s="168" t="s">
        <v>6296</v>
      </c>
      <c r="K510" s="207"/>
      <c r="L510" s="207"/>
      <c r="M510" s="207"/>
      <c r="N510" s="207"/>
      <c r="O510" s="207"/>
      <c r="P510" s="169"/>
      <c r="Q510" s="208"/>
      <c r="R510" s="166" t="str">
        <f ca="1">IF(ISERROR($V510),"",OFFSET('Smelter Look-up'!$C$4,$V510-4,0)&amp;"")</f>
        <v>T.C.A S.p.A</v>
      </c>
      <c r="S510" s="165" t="str">
        <f t="shared" ca="1" si="68"/>
        <v>IT</v>
      </c>
      <c r="T510" s="165" t="str">
        <f ca="1">IF(B510="","",IF(ISERROR(MATCH($J510,SorP!$B$1:$B$6261,0)),"",INDIRECT("'SorP'!$A$"&amp;MATCH($S510&amp;$J510,SorP!C:C,0))))</f>
        <v>IT-52</v>
      </c>
      <c r="U510" s="185"/>
      <c r="V510" s="209">
        <f>IF(C510="",NA(),IF(OR(C510="Smelter not listed",C510="Smelter not yet identified"),MATCH($B510&amp;$D510,'Smelter Look-up'!$J:$J,0),MATCH($B510&amp;$C510,'Smelter Look-up'!$J:$J,0)))</f>
        <v>294</v>
      </c>
      <c r="X510" s="210">
        <f t="shared" si="69"/>
        <v>0</v>
      </c>
      <c r="AB510" s="211" t="str">
        <f t="shared" si="70"/>
        <v>GoldT.C.A S.p.A</v>
      </c>
    </row>
    <row r="511" spans="1:28" s="210" customFormat="1" ht="20.25">
      <c r="A511" s="165" t="s">
        <v>645</v>
      </c>
      <c r="B511" s="166" t="s">
        <v>1087</v>
      </c>
      <c r="C511" s="170" t="s">
        <v>50</v>
      </c>
      <c r="D511" s="213">
        <v>0</v>
      </c>
      <c r="E511" s="166" t="s">
        <v>15998</v>
      </c>
      <c r="F511" s="166" t="s">
        <v>645</v>
      </c>
      <c r="G511" s="166" t="s">
        <v>12764</v>
      </c>
      <c r="H511" s="167">
        <v>0</v>
      </c>
      <c r="I511" s="168" t="s">
        <v>1522</v>
      </c>
      <c r="J511" s="168" t="s">
        <v>6296</v>
      </c>
      <c r="K511" s="207"/>
      <c r="L511" s="207"/>
      <c r="M511" s="207"/>
      <c r="N511" s="207"/>
      <c r="O511" s="207"/>
      <c r="P511" s="169"/>
      <c r="Q511" s="208"/>
      <c r="R511" s="166" t="str">
        <f ca="1">IF(ISERROR($V511),"",OFFSET('Smelter Look-up'!$C$4,$V511-4,0)&amp;"")</f>
        <v>Chimet S.p.A.</v>
      </c>
      <c r="S511" s="165" t="str">
        <f t="shared" ca="1" si="68"/>
        <v>IT</v>
      </c>
      <c r="T511" s="165" t="str">
        <f ca="1">IF(B511="","",IF(ISERROR(MATCH($J511,SorP!$B$1:$B$6261,0)),"",INDIRECT("'SorP'!$A$"&amp;MATCH($S511&amp;$J511,SorP!C:C,0))))</f>
        <v>IT-52</v>
      </c>
      <c r="U511" s="185"/>
      <c r="V511" s="209">
        <f>IF(C511="",NA(),IF(OR(C511="Smelter not listed",C511="Smelter not yet identified"),MATCH($B511&amp;$D511,'Smelter Look-up'!$J:$J,0),MATCH($B511&amp;$C511,'Smelter Look-up'!$J:$J,0)))</f>
        <v>67</v>
      </c>
      <c r="X511" s="210">
        <f t="shared" si="69"/>
        <v>0</v>
      </c>
      <c r="AB511" s="211" t="str">
        <f t="shared" si="70"/>
        <v>GoldChimet S.p.A.</v>
      </c>
    </row>
    <row r="512" spans="1:28" s="210" customFormat="1" ht="20.25">
      <c r="A512" s="165" t="s">
        <v>682</v>
      </c>
      <c r="B512" s="166" t="s">
        <v>1087</v>
      </c>
      <c r="C512" s="170" t="s">
        <v>1120</v>
      </c>
      <c r="D512" s="213">
        <v>0</v>
      </c>
      <c r="E512" s="166" t="s">
        <v>15964</v>
      </c>
      <c r="F512" s="166" t="s">
        <v>682</v>
      </c>
      <c r="G512" s="166" t="s">
        <v>12764</v>
      </c>
      <c r="H512" s="167">
        <v>0</v>
      </c>
      <c r="I512" s="168" t="s">
        <v>1497</v>
      </c>
      <c r="J512" s="168" t="s">
        <v>1497</v>
      </c>
      <c r="K512" s="207"/>
      <c r="L512" s="207"/>
      <c r="M512" s="207"/>
      <c r="N512" s="207"/>
      <c r="O512" s="207"/>
      <c r="P512" s="169"/>
      <c r="Q512" s="208"/>
      <c r="R512" s="166" t="str">
        <f ca="1">IF(ISERROR($V512),"",OFFSET('Smelter Look-up'!$C$4,$V512-4,0)&amp;"")</f>
        <v>Mitsubishi Materials Corporation</v>
      </c>
      <c r="S512" s="165" t="str">
        <f t="shared" ca="1" si="68"/>
        <v>JP</v>
      </c>
      <c r="T512" s="165" t="str">
        <f ca="1">IF(B512="","",IF(ISERROR(MATCH($J512,SorP!$B$1:$B$6261,0)),"",INDIRECT("'SorP'!$A$"&amp;MATCH($S512&amp;$J512,SorP!C:C,0))))</f>
        <v>JP-13</v>
      </c>
      <c r="U512" s="185"/>
      <c r="V512" s="209">
        <f>IF(C512="",NA(),IF(OR(C512="Smelter not listed",C512="Smelter not yet identified"),MATCH($B512&amp;$D512,'Smelter Look-up'!$J:$J,0),MATCH($B512&amp;$C512,'Smelter Look-up'!$J:$J,0)))</f>
        <v>204</v>
      </c>
      <c r="X512" s="210">
        <f t="shared" si="69"/>
        <v>0</v>
      </c>
      <c r="AB512" s="211" t="str">
        <f t="shared" si="70"/>
        <v>GoldMitsubishi Materials Corporation</v>
      </c>
    </row>
    <row r="513" spans="1:28" s="210" customFormat="1" ht="20.25">
      <c r="A513" s="165" t="s">
        <v>382</v>
      </c>
      <c r="B513" s="166" t="s">
        <v>1087</v>
      </c>
      <c r="C513" s="170" t="s">
        <v>13321</v>
      </c>
      <c r="D513" s="213">
        <v>0</v>
      </c>
      <c r="E513" s="166" t="s">
        <v>15964</v>
      </c>
      <c r="F513" s="166" t="s">
        <v>382</v>
      </c>
      <c r="G513" s="166" t="s">
        <v>12764</v>
      </c>
      <c r="H513" s="167">
        <v>0</v>
      </c>
      <c r="I513" s="168" t="s">
        <v>1531</v>
      </c>
      <c r="J513" s="168" t="s">
        <v>1532</v>
      </c>
      <c r="K513" s="207"/>
      <c r="L513" s="207"/>
      <c r="M513" s="207"/>
      <c r="N513" s="207"/>
      <c r="O513" s="207"/>
      <c r="P513" s="169"/>
      <c r="Q513" s="208"/>
      <c r="R513" s="166" t="str">
        <f ca="1">IF(ISERROR($V513),"",OFFSET('Smelter Look-up'!$C$4,$V513-4,0)&amp;"")</f>
        <v>Eco-System Recycling Co., Ltd. East Plant</v>
      </c>
      <c r="S513" s="165" t="str">
        <f t="shared" ca="1" si="68"/>
        <v>JP</v>
      </c>
      <c r="T513" s="165" t="str">
        <f ca="1">IF(B513="","",IF(ISERROR(MATCH($J513,SorP!$B$1:$B$6261,0)),"",INDIRECT("'SorP'!$A$"&amp;MATCH($S513&amp;$J513,SorP!C:C,0))))</f>
        <v>JP-11</v>
      </c>
      <c r="U513" s="185"/>
      <c r="V513" s="209">
        <f>IF(C513="",NA(),IF(OR(C513="Smelter not listed",C513="Smelter not yet identified"),MATCH($B513&amp;$D513,'Smelter Look-up'!$J:$J,0),MATCH($B513&amp;$C513,'Smelter Look-up'!$J:$J,0)))</f>
        <v>84</v>
      </c>
      <c r="X513" s="210">
        <f t="shared" si="69"/>
        <v>0</v>
      </c>
      <c r="AB513" s="211" t="str">
        <f t="shared" si="70"/>
        <v>GoldEco-System Recycling Co., Ltd. East Plant</v>
      </c>
    </row>
    <row r="514" spans="1:28" s="210" customFormat="1" ht="20.25">
      <c r="A514" s="165" t="s">
        <v>13342</v>
      </c>
      <c r="B514" s="166" t="s">
        <v>1087</v>
      </c>
      <c r="C514" s="170" t="s">
        <v>13322</v>
      </c>
      <c r="D514" s="213">
        <v>0</v>
      </c>
      <c r="E514" s="166" t="s">
        <v>15964</v>
      </c>
      <c r="F514" s="166" t="s">
        <v>13342</v>
      </c>
      <c r="G514" s="166" t="s">
        <v>12764</v>
      </c>
      <c r="H514" s="167">
        <v>0</v>
      </c>
      <c r="I514" s="168" t="s">
        <v>13356</v>
      </c>
      <c r="J514" s="168" t="s">
        <v>1527</v>
      </c>
      <c r="K514" s="207"/>
      <c r="L514" s="207"/>
      <c r="M514" s="207"/>
      <c r="N514" s="207"/>
      <c r="O514" s="207"/>
      <c r="P514" s="169"/>
      <c r="Q514" s="208"/>
      <c r="R514" s="166" t="str">
        <f ca="1">IF(ISERROR($V514),"",OFFSET('Smelter Look-up'!$C$4,$V514-4,0)&amp;"")</f>
        <v>Eco-System Recycling Co., Ltd. North Plant</v>
      </c>
      <c r="S514" s="165" t="str">
        <f t="shared" ca="1" si="68"/>
        <v>JP</v>
      </c>
      <c r="T514" s="165" t="str">
        <f ca="1">IF(B514="","",IF(ISERROR(MATCH($J514,SorP!$B$1:$B$6261,0)),"",INDIRECT("'SorP'!$A$"&amp;MATCH($S514&amp;$J514,SorP!C:C,0))))</f>
        <v>JP-05</v>
      </c>
      <c r="U514" s="185"/>
      <c r="V514" s="209">
        <f>IF(C514="",NA(),IF(OR(C514="Smelter not listed",C514="Smelter not yet identified"),MATCH($B514&amp;$D514,'Smelter Look-up'!$J:$J,0),MATCH($B514&amp;$C514,'Smelter Look-up'!$J:$J,0)))</f>
        <v>85</v>
      </c>
      <c r="X514" s="210">
        <f t="shared" si="69"/>
        <v>0</v>
      </c>
      <c r="AB514" s="211" t="str">
        <f t="shared" si="70"/>
        <v>GoldEco-System Recycling Co., Ltd. North Plant</v>
      </c>
    </row>
    <row r="515" spans="1:28" s="210" customFormat="1" ht="20.25">
      <c r="A515" s="165" t="s">
        <v>13343</v>
      </c>
      <c r="B515" s="166" t="s">
        <v>1087</v>
      </c>
      <c r="C515" s="170" t="s">
        <v>13323</v>
      </c>
      <c r="D515" s="213">
        <v>0</v>
      </c>
      <c r="E515" s="166" t="s">
        <v>15964</v>
      </c>
      <c r="F515" s="166" t="s">
        <v>13343</v>
      </c>
      <c r="G515" s="166" t="s">
        <v>12764</v>
      </c>
      <c r="H515" s="167">
        <v>0</v>
      </c>
      <c r="I515" s="168" t="s">
        <v>6513</v>
      </c>
      <c r="J515" s="168" t="s">
        <v>6513</v>
      </c>
      <c r="K515" s="207"/>
      <c r="L515" s="207"/>
      <c r="M515" s="207"/>
      <c r="N515" s="207"/>
      <c r="O515" s="207"/>
      <c r="P515" s="169"/>
      <c r="Q515" s="208"/>
      <c r="R515" s="166" t="str">
        <f ca="1">IF(ISERROR($V515),"",OFFSET('Smelter Look-up'!$C$4,$V515-4,0)&amp;"")</f>
        <v>Eco-System Recycling Co., Ltd. West Plant</v>
      </c>
      <c r="S515" s="165" t="str">
        <f t="shared" ca="1" si="68"/>
        <v>JP</v>
      </c>
      <c r="T515" s="165" t="str">
        <f ca="1">IF(B515="","",IF(ISERROR(MATCH($J515,SorP!$B$1:$B$6261,0)),"",INDIRECT("'SorP'!$A$"&amp;MATCH($S515&amp;$J515,SorP!C:C,0))))</f>
        <v>JP-33</v>
      </c>
      <c r="U515" s="185"/>
      <c r="V515" s="209">
        <f>IF(C515="",NA(),IF(OR(C515="Smelter not listed",C515="Smelter not yet identified"),MATCH($B515&amp;$D515,'Smelter Look-up'!$J:$J,0),MATCH($B515&amp;$C515,'Smelter Look-up'!$J:$J,0)))</f>
        <v>86</v>
      </c>
      <c r="X515" s="210">
        <f t="shared" si="69"/>
        <v>0</v>
      </c>
      <c r="AB515" s="211" t="str">
        <f t="shared" si="70"/>
        <v>GoldEco-System Recycling Co., Ltd. West Plant</v>
      </c>
    </row>
    <row r="516" spans="1:28" s="210" customFormat="1" ht="20.25">
      <c r="A516" s="165" t="s">
        <v>683</v>
      </c>
      <c r="B516" s="166" t="s">
        <v>1087</v>
      </c>
      <c r="C516" s="170" t="s">
        <v>1184</v>
      </c>
      <c r="D516" s="213">
        <v>0</v>
      </c>
      <c r="E516" s="166" t="s">
        <v>15964</v>
      </c>
      <c r="F516" s="166" t="s">
        <v>683</v>
      </c>
      <c r="G516" s="166" t="s">
        <v>12764</v>
      </c>
      <c r="H516" s="167">
        <v>0</v>
      </c>
      <c r="I516" s="168" t="s">
        <v>1569</v>
      </c>
      <c r="J516" s="168" t="s">
        <v>1568</v>
      </c>
      <c r="K516" s="207"/>
      <c r="L516" s="207"/>
      <c r="M516" s="207"/>
      <c r="N516" s="207"/>
      <c r="O516" s="207"/>
      <c r="P516" s="169"/>
      <c r="Q516" s="208"/>
      <c r="R516" s="166" t="str">
        <f ca="1">IF(ISERROR($V516),"",OFFSET('Smelter Look-up'!$C$4,$V516-4,0)&amp;"")</f>
        <v>Mitsui Mining and Smelting Co., Ltd.</v>
      </c>
      <c r="S516" s="165" t="str">
        <f t="shared" ca="1" si="68"/>
        <v>JP</v>
      </c>
      <c r="T516" s="165" t="str">
        <f ca="1">IF(B516="","",IF(ISERROR(MATCH($J516,SorP!$B$1:$B$6261,0)),"",INDIRECT("'SorP'!$A$"&amp;MATCH($S516&amp;$J516,SorP!C:C,0))))</f>
        <v>JP-34</v>
      </c>
      <c r="U516" s="185"/>
      <c r="V516" s="209">
        <f>IF(C516="",NA(),IF(OR(C516="Smelter not listed",C516="Smelter not yet identified"),MATCH($B516&amp;$D516,'Smelter Look-up'!$J:$J,0),MATCH($B516&amp;$C516,'Smelter Look-up'!$J:$J,0)))</f>
        <v>206</v>
      </c>
      <c r="X516" s="210">
        <f t="shared" si="69"/>
        <v>0</v>
      </c>
      <c r="AB516" s="211" t="str">
        <f t="shared" si="70"/>
        <v>GoldMitsui Mining and Smelting Co., Ltd.</v>
      </c>
    </row>
    <row r="517" spans="1:28" s="210" customFormat="1" ht="20.25">
      <c r="A517" s="165" t="s">
        <v>650</v>
      </c>
      <c r="B517" s="166" t="s">
        <v>1087</v>
      </c>
      <c r="C517" s="170" t="s">
        <v>866</v>
      </c>
      <c r="D517" s="213">
        <v>0</v>
      </c>
      <c r="E517" s="166" t="s">
        <v>15964</v>
      </c>
      <c r="F517" s="166" t="s">
        <v>650</v>
      </c>
      <c r="G517" s="166" t="s">
        <v>12764</v>
      </c>
      <c r="H517" s="167">
        <v>0</v>
      </c>
      <c r="I517" s="168" t="s">
        <v>1526</v>
      </c>
      <c r="J517" s="168" t="s">
        <v>1527</v>
      </c>
      <c r="K517" s="207"/>
      <c r="L517" s="207"/>
      <c r="M517" s="207"/>
      <c r="N517" s="207"/>
      <c r="O517" s="207"/>
      <c r="P517" s="169"/>
      <c r="Q517" s="208"/>
      <c r="R517" s="166" t="str">
        <f ca="1">IF(ISERROR($V517),"",OFFSET('Smelter Look-up'!$C$4,$V517-4,0)&amp;"")</f>
        <v>Dowa</v>
      </c>
      <c r="S517" s="165" t="str">
        <f t="shared" ref="S517" ca="1" si="71">IF(B517="","",IF(ISERROR(MATCH($E517,CL,0)),"Unknown",INDIRECT("'C'!$A$"&amp;MATCH($E517,CL,0)+1)))</f>
        <v>JP</v>
      </c>
      <c r="T517" s="165" t="str">
        <f ca="1">IF(B517="","",IF(ISERROR(MATCH($J517,SorP!$B$1:$B$6261,0)),"",INDIRECT("'SorP'!$A$"&amp;MATCH($S517&amp;$J517,SorP!C:C,0))))</f>
        <v>JP-05</v>
      </c>
      <c r="U517" s="185"/>
      <c r="V517" s="209">
        <f>IF(C517="",NA(),IF(OR(C517="Smelter not listed",C517="Smelter not yet identified"),MATCH($B517&amp;$D517,'Smelter Look-up'!$J:$J,0),MATCH($B517&amp;$C517,'Smelter Look-up'!$J:$J,0)))</f>
        <v>79</v>
      </c>
      <c r="X517" s="210">
        <f t="shared" ref="X517" si="72">IF(AND(C517="Smelter not listed",OR(LEN(D517)=0,LEN(E517)=0)),1,0)</f>
        <v>0</v>
      </c>
      <c r="AB517" s="211" t="str">
        <f t="shared" ref="AB517" si="73">B517&amp;C517</f>
        <v>GoldDowa</v>
      </c>
    </row>
    <row r="518" spans="1:28" s="210" customFormat="1" ht="20.25">
      <c r="A518" s="165" t="s">
        <v>704</v>
      </c>
      <c r="B518" s="166" t="s">
        <v>1087</v>
      </c>
      <c r="C518" s="170" t="s">
        <v>1187</v>
      </c>
      <c r="D518" s="213">
        <v>0</v>
      </c>
      <c r="E518" s="166" t="s">
        <v>15964</v>
      </c>
      <c r="F518" s="166" t="s">
        <v>704</v>
      </c>
      <c r="G518" s="166" t="s">
        <v>12764</v>
      </c>
      <c r="H518" s="167">
        <v>0</v>
      </c>
      <c r="I518" s="168" t="s">
        <v>15933</v>
      </c>
      <c r="J518" s="168" t="s">
        <v>1601</v>
      </c>
      <c r="K518" s="207"/>
      <c r="L518" s="207"/>
      <c r="M518" s="207"/>
      <c r="N518" s="207"/>
      <c r="O518" s="207"/>
      <c r="P518" s="169"/>
      <c r="Q518" s="208"/>
      <c r="R518" s="166" t="str">
        <f ca="1">IF(ISERROR($V518),"",OFFSET('Smelter Look-up'!$C$4,$V518-4,0)&amp;"")</f>
        <v>Tanaka Kikinzoku Kogyo K.K.</v>
      </c>
      <c r="S518" s="165" t="str">
        <f t="shared" ref="S518:S549" ca="1" si="74">IF(B518="","",IF(ISERROR(MATCH($E518,CL,0)),"Unknown",INDIRECT("'C'!$A$"&amp;MATCH($E518,CL,0)+1)))</f>
        <v>JP</v>
      </c>
      <c r="T518" s="165" t="str">
        <f ca="1">IF(B518="","",IF(ISERROR(MATCH($J518,SorP!$B$1:$B$6261,0)),"",INDIRECT("'SorP'!$A$"&amp;MATCH($S518&amp;$J518,SorP!C:C,0))))</f>
        <v>JP-14</v>
      </c>
      <c r="U518" s="185"/>
      <c r="V518" s="209">
        <f>IF(C518="",NA(),IF(OR(C518="Smelter not listed",C518="Smelter not yet identified"),MATCH($B518&amp;$D518,'Smelter Look-up'!$J:$J,0),MATCH($B518&amp;$C518,'Smelter Look-up'!$J:$J,0)))</f>
        <v>303</v>
      </c>
      <c r="X518" s="210">
        <f t="shared" ref="X518:X549" si="75">IF(AND(C518="Smelter not listed",OR(LEN(D518)=0,LEN(E518)=0)),1,0)</f>
        <v>0</v>
      </c>
      <c r="AB518" s="211" t="str">
        <f t="shared" ref="AB518:AB549" si="76">B518&amp;C518</f>
        <v>GoldTanaka Kikinzoku Kogyo K.K.</v>
      </c>
    </row>
    <row r="519" spans="1:28" s="210" customFormat="1" ht="20.25">
      <c r="A519" s="165" t="s">
        <v>646</v>
      </c>
      <c r="B519" s="166" t="s">
        <v>1087</v>
      </c>
      <c r="C519" s="170" t="s">
        <v>522</v>
      </c>
      <c r="D519" s="213">
        <v>0</v>
      </c>
      <c r="E519" s="166" t="s">
        <v>15964</v>
      </c>
      <c r="F519" s="166" t="s">
        <v>646</v>
      </c>
      <c r="G519" s="166" t="s">
        <v>12764</v>
      </c>
      <c r="H519" s="167">
        <v>0</v>
      </c>
      <c r="I519" s="168" t="s">
        <v>1523</v>
      </c>
      <c r="J519" s="168" t="s">
        <v>1497</v>
      </c>
      <c r="K519" s="207"/>
      <c r="L519" s="207"/>
      <c r="M519" s="207"/>
      <c r="N519" s="207"/>
      <c r="O519" s="207"/>
      <c r="P519" s="169"/>
      <c r="Q519" s="208"/>
      <c r="R519" s="166" t="str">
        <f ca="1">IF(ISERROR($V519),"",OFFSET('Smelter Look-up'!$C$4,$V519-4,0)&amp;"")</f>
        <v>Chugai Mining</v>
      </c>
      <c r="S519" s="165" t="str">
        <f t="shared" ca="1" si="74"/>
        <v>JP</v>
      </c>
      <c r="T519" s="165" t="str">
        <f ca="1">IF(B519="","",IF(ISERROR(MATCH($J519,SorP!$B$1:$B$6261,0)),"",INDIRECT("'SorP'!$A$"&amp;MATCH($S519&amp;$J519,SorP!C:C,0))))</f>
        <v>JP-13</v>
      </c>
      <c r="U519" s="185"/>
      <c r="V519" s="209">
        <f>IF(C519="",NA(),IF(OR(C519="Smelter not listed",C519="Smelter not yet identified"),MATCH($B519&amp;$D519,'Smelter Look-up'!$J:$J,0),MATCH($B519&amp;$C519,'Smelter Look-up'!$J:$J,0)))</f>
        <v>70</v>
      </c>
      <c r="X519" s="210">
        <f t="shared" si="75"/>
        <v>0</v>
      </c>
      <c r="AB519" s="211" t="str">
        <f t="shared" si="76"/>
        <v>GoldChugai Mining</v>
      </c>
    </row>
    <row r="520" spans="1:28" s="210" customFormat="1" ht="20.25">
      <c r="A520" s="165" t="s">
        <v>658</v>
      </c>
      <c r="B520" s="166" t="s">
        <v>1087</v>
      </c>
      <c r="C520" s="170" t="s">
        <v>1182</v>
      </c>
      <c r="D520" s="213">
        <v>0</v>
      </c>
      <c r="E520" s="166" t="s">
        <v>15964</v>
      </c>
      <c r="F520" s="166" t="s">
        <v>658</v>
      </c>
      <c r="G520" s="166" t="s">
        <v>12764</v>
      </c>
      <c r="H520" s="167">
        <v>0</v>
      </c>
      <c r="I520" s="168" t="s">
        <v>1541</v>
      </c>
      <c r="J520" s="168" t="s">
        <v>1532</v>
      </c>
      <c r="K520" s="207"/>
      <c r="L520" s="207"/>
      <c r="M520" s="207"/>
      <c r="N520" s="207"/>
      <c r="O520" s="207"/>
      <c r="P520" s="169"/>
      <c r="Q520" s="208"/>
      <c r="R520" s="166" t="str">
        <f ca="1">IF(ISERROR($V520),"",OFFSET('Smelter Look-up'!$C$4,$V520-4,0)&amp;"")</f>
        <v>Ishifuku Metal Industry Co., Ltd.</v>
      </c>
      <c r="S520" s="165" t="str">
        <f t="shared" ca="1" si="74"/>
        <v>JP</v>
      </c>
      <c r="T520" s="165" t="str">
        <f ca="1">IF(B520="","",IF(ISERROR(MATCH($J520,SorP!$B$1:$B$6261,0)),"",INDIRECT("'SorP'!$A$"&amp;MATCH($S520&amp;$J520,SorP!C:C,0))))</f>
        <v>JP-11</v>
      </c>
      <c r="U520" s="185"/>
      <c r="V520" s="209">
        <f>IF(C520="",NA(),IF(OR(C520="Smelter not listed",C520="Smelter not yet identified"),MATCH($B520&amp;$D520,'Smelter Look-up'!$J:$J,0),MATCH($B520&amp;$C520,'Smelter Look-up'!$J:$J,0)))</f>
        <v>137</v>
      </c>
      <c r="X520" s="210">
        <f t="shared" si="75"/>
        <v>0</v>
      </c>
      <c r="AB520" s="211" t="str">
        <f t="shared" si="76"/>
        <v>GoldIshifuku Metal Industry Co., Ltd.</v>
      </c>
    </row>
    <row r="521" spans="1:28" s="210" customFormat="1" ht="20.25">
      <c r="A521" s="165" t="s">
        <v>676</v>
      </c>
      <c r="B521" s="166" t="s">
        <v>1087</v>
      </c>
      <c r="C521" s="170" t="s">
        <v>53</v>
      </c>
      <c r="D521" s="213">
        <v>0</v>
      </c>
      <c r="E521" s="166" t="s">
        <v>15964</v>
      </c>
      <c r="F521" s="166" t="s">
        <v>676</v>
      </c>
      <c r="G521" s="166" t="s">
        <v>12764</v>
      </c>
      <c r="H521" s="167">
        <v>0</v>
      </c>
      <c r="I521" s="168" t="s">
        <v>15926</v>
      </c>
      <c r="J521" s="168" t="s">
        <v>1532</v>
      </c>
      <c r="K521" s="207"/>
      <c r="L521" s="207"/>
      <c r="M521" s="207"/>
      <c r="N521" s="207"/>
      <c r="O521" s="207"/>
      <c r="P521" s="169"/>
      <c r="Q521" s="208"/>
      <c r="R521" s="166" t="str">
        <f ca="1">IF(ISERROR($V521),"",OFFSET('Smelter Look-up'!$C$4,$V521-4,0)&amp;"")</f>
        <v>Matsuda Sangyo Co., Ltd.</v>
      </c>
      <c r="S521" s="165" t="str">
        <f t="shared" ca="1" si="74"/>
        <v>JP</v>
      </c>
      <c r="T521" s="165" t="str">
        <f ca="1">IF(B521="","",IF(ISERROR(MATCH($J521,SorP!$B$1:$B$6261,0)),"",INDIRECT("'SorP'!$A$"&amp;MATCH($S521&amp;$J521,SorP!C:C,0))))</f>
        <v>JP-11</v>
      </c>
      <c r="U521" s="185"/>
      <c r="V521" s="209">
        <f>IF(C521="",NA(),IF(OR(C521="Smelter not listed",C521="Smelter not yet identified"),MATCH($B521&amp;$D521,'Smelter Look-up'!$J:$J,0),MATCH($B521&amp;$C521,'Smelter Look-up'!$J:$J,0)))</f>
        <v>185</v>
      </c>
      <c r="X521" s="210">
        <f t="shared" si="75"/>
        <v>0</v>
      </c>
      <c r="AB521" s="211" t="str">
        <f t="shared" si="76"/>
        <v>GoldMatsuda Sangyo Co., Ltd.</v>
      </c>
    </row>
    <row r="522" spans="1:28" s="210" customFormat="1" ht="20.25">
      <c r="A522" s="165" t="s">
        <v>715</v>
      </c>
      <c r="B522" s="166" t="s">
        <v>1087</v>
      </c>
      <c r="C522" s="170" t="s">
        <v>2072</v>
      </c>
      <c r="D522" s="213">
        <v>0</v>
      </c>
      <c r="E522" s="166" t="s">
        <v>15964</v>
      </c>
      <c r="F522" s="166" t="s">
        <v>715</v>
      </c>
      <c r="G522" s="166" t="s">
        <v>12764</v>
      </c>
      <c r="H522" s="167">
        <v>0</v>
      </c>
      <c r="I522" s="168" t="s">
        <v>1619</v>
      </c>
      <c r="J522" s="168" t="s">
        <v>1601</v>
      </c>
      <c r="K522" s="207"/>
      <c r="L522" s="207"/>
      <c r="M522" s="207"/>
      <c r="N522" s="207"/>
      <c r="O522" s="207"/>
      <c r="P522" s="169"/>
      <c r="Q522" s="208"/>
      <c r="R522" s="166" t="str">
        <f ca="1">IF(ISERROR($V522),"",OFFSET('Smelter Look-up'!$C$4,$V522-4,0)&amp;"")</f>
        <v>Yokohama Metal Co., Ltd.</v>
      </c>
      <c r="S522" s="165" t="str">
        <f t="shared" ca="1" si="74"/>
        <v>JP</v>
      </c>
      <c r="T522" s="165" t="str">
        <f ca="1">IF(B522="","",IF(ISERROR(MATCH($J522,SorP!$B$1:$B$6261,0)),"",INDIRECT("'SorP'!$A$"&amp;MATCH($S522&amp;$J522,SorP!C:C,0))))</f>
        <v>JP-14</v>
      </c>
      <c r="U522" s="185"/>
      <c r="V522" s="209">
        <f>IF(C522="",NA(),IF(OR(C522="Smelter not listed",C522="Smelter not yet identified"),MATCH($B522&amp;$D522,'Smelter Look-up'!$J:$J,0),MATCH($B522&amp;$C522,'Smelter Look-up'!$J:$J,0)))</f>
        <v>333</v>
      </c>
      <c r="X522" s="210">
        <f t="shared" si="75"/>
        <v>0</v>
      </c>
      <c r="AB522" s="211" t="str">
        <f t="shared" si="76"/>
        <v>GoldYokohama Metal Co., Ltd.</v>
      </c>
    </row>
    <row r="523" spans="1:28" s="210" customFormat="1" ht="20.25">
      <c r="A523" s="165" t="s">
        <v>670</v>
      </c>
      <c r="B523" s="166" t="s">
        <v>1087</v>
      </c>
      <c r="C523" s="170" t="s">
        <v>2056</v>
      </c>
      <c r="D523" s="213">
        <v>0</v>
      </c>
      <c r="E523" s="166" t="s">
        <v>15964</v>
      </c>
      <c r="F523" s="166" t="s">
        <v>670</v>
      </c>
      <c r="G523" s="166" t="s">
        <v>12764</v>
      </c>
      <c r="H523" s="167">
        <v>0</v>
      </c>
      <c r="I523" s="168" t="s">
        <v>1553</v>
      </c>
      <c r="J523" s="168" t="s">
        <v>1532</v>
      </c>
      <c r="K523" s="207"/>
      <c r="L523" s="207"/>
      <c r="M523" s="207"/>
      <c r="N523" s="207"/>
      <c r="O523" s="207"/>
      <c r="P523" s="169"/>
      <c r="Q523" s="208"/>
      <c r="R523" s="166" t="str">
        <f ca="1">IF(ISERROR($V523),"",OFFSET('Smelter Look-up'!$C$4,$V523-4,0)&amp;"")</f>
        <v>Kojima Chemicals Co., Ltd.</v>
      </c>
      <c r="S523" s="165" t="str">
        <f t="shared" ca="1" si="74"/>
        <v>JP</v>
      </c>
      <c r="T523" s="165" t="str">
        <f ca="1">IF(B523="","",IF(ISERROR(MATCH($J523,SorP!$B$1:$B$6261,0)),"",INDIRECT("'SorP'!$A$"&amp;MATCH($S523&amp;$J523,SorP!C:C,0))))</f>
        <v>JP-11</v>
      </c>
      <c r="U523" s="185"/>
      <c r="V523" s="209">
        <f>IF(C523="",NA(),IF(OR(C523="Smelter not listed",C523="Smelter not yet identified"),MATCH($B523&amp;$D523,'Smelter Look-up'!$J:$J,0),MATCH($B523&amp;$C523,'Smelter Look-up'!$J:$J,0)))</f>
        <v>163</v>
      </c>
      <c r="X523" s="210">
        <f t="shared" si="75"/>
        <v>0</v>
      </c>
      <c r="AB523" s="211" t="str">
        <f t="shared" si="76"/>
        <v>GoldKojima Chemicals Co., Ltd.</v>
      </c>
    </row>
    <row r="524" spans="1:28" s="210" customFormat="1" ht="20.25">
      <c r="A524" s="165" t="s">
        <v>635</v>
      </c>
      <c r="B524" s="166" t="s">
        <v>1087</v>
      </c>
      <c r="C524" s="170" t="s">
        <v>2182</v>
      </c>
      <c r="D524" s="213">
        <v>0</v>
      </c>
      <c r="E524" s="166" t="s">
        <v>15964</v>
      </c>
      <c r="F524" s="166" t="s">
        <v>635</v>
      </c>
      <c r="G524" s="166" t="s">
        <v>12764</v>
      </c>
      <c r="H524" s="167">
        <v>0</v>
      </c>
      <c r="I524" s="168" t="s">
        <v>15228</v>
      </c>
      <c r="J524" s="168" t="s">
        <v>1673</v>
      </c>
      <c r="K524" s="207"/>
      <c r="L524" s="207"/>
      <c r="M524" s="207"/>
      <c r="N524" s="207"/>
      <c r="O524" s="207"/>
      <c r="P524" s="169"/>
      <c r="Q524" s="208"/>
      <c r="R524" s="166" t="str">
        <f ca="1">IF(ISERROR($V524),"",OFFSET('Smelter Look-up'!$C$4,$V524-4,0)&amp;"")</f>
        <v>ASAHI METALFINE, Inc.</v>
      </c>
      <c r="S524" s="165" t="str">
        <f t="shared" ca="1" si="74"/>
        <v>JP</v>
      </c>
      <c r="T524" s="165" t="str">
        <f ca="1">IF(B524="","",IF(ISERROR(MATCH($J524,SorP!$B$1:$B$6261,0)),"",INDIRECT("'SorP'!$A$"&amp;MATCH($S524&amp;$J524,SorP!C:C,0))))</f>
        <v>JP-08</v>
      </c>
      <c r="U524" s="185"/>
      <c r="V524" s="209">
        <f>IF(C524="",NA(),IF(OR(C524="Smelter not listed",C524="Smelter not yet identified"),MATCH($B524&amp;$D524,'Smelter Look-up'!$J:$J,0),MATCH($B524&amp;$C524,'Smelter Look-up'!$J:$J,0)))</f>
        <v>33</v>
      </c>
      <c r="X524" s="210">
        <f t="shared" si="75"/>
        <v>0</v>
      </c>
      <c r="AB524" s="211" t="str">
        <f t="shared" si="76"/>
        <v>GoldAsahi Pretec Corp.</v>
      </c>
    </row>
    <row r="525" spans="1:28" s="210" customFormat="1" ht="20.25">
      <c r="A525" s="165" t="s">
        <v>714</v>
      </c>
      <c r="B525" s="166" t="s">
        <v>1087</v>
      </c>
      <c r="C525" s="170" t="s">
        <v>12466</v>
      </c>
      <c r="D525" s="213">
        <v>0</v>
      </c>
      <c r="E525" s="166" t="s">
        <v>15964</v>
      </c>
      <c r="F525" s="166" t="s">
        <v>714</v>
      </c>
      <c r="G525" s="166" t="s">
        <v>12764</v>
      </c>
      <c r="H525" s="167">
        <v>0</v>
      </c>
      <c r="I525" s="168" t="s">
        <v>12477</v>
      </c>
      <c r="J525" s="168" t="s">
        <v>6453</v>
      </c>
      <c r="K525" s="207"/>
      <c r="L525" s="207"/>
      <c r="M525" s="207"/>
      <c r="N525" s="207"/>
      <c r="O525" s="207"/>
      <c r="P525" s="169"/>
      <c r="Q525" s="208"/>
      <c r="R525" s="166" t="str">
        <f ca="1">IF(ISERROR($V525),"",OFFSET('Smelter Look-up'!$C$4,$V525-4,0)&amp;"")</f>
        <v>Yamakin Co., Ltd.</v>
      </c>
      <c r="S525" s="165" t="str">
        <f t="shared" ca="1" si="74"/>
        <v>JP</v>
      </c>
      <c r="T525" s="165" t="str">
        <f ca="1">IF(B525="","",IF(ISERROR(MATCH($J525,SorP!$B$1:$B$6261,0)),"",INDIRECT("'SorP'!$A$"&amp;MATCH($S525&amp;$J525,SorP!C:C,0))))</f>
        <v>JP-39</v>
      </c>
      <c r="U525" s="185"/>
      <c r="V525" s="209">
        <f>IF(C525="",NA(),IF(OR(C525="Smelter not listed",C525="Smelter not yet identified"),MATCH($B525&amp;$D525,'Smelter Look-up'!$J:$J,0),MATCH($B525&amp;$C525,'Smelter Look-up'!$J:$J,0)))</f>
        <v>328</v>
      </c>
      <c r="X525" s="210">
        <f t="shared" si="75"/>
        <v>0</v>
      </c>
      <c r="AB525" s="211" t="str">
        <f t="shared" si="76"/>
        <v>GoldYamakin Co., Ltd.</v>
      </c>
    </row>
    <row r="526" spans="1:28" s="210" customFormat="1" ht="20.25">
      <c r="A526" s="165" t="s">
        <v>703</v>
      </c>
      <c r="B526" s="166" t="s">
        <v>1087</v>
      </c>
      <c r="C526" s="170" t="s">
        <v>54</v>
      </c>
      <c r="D526" s="213">
        <v>0</v>
      </c>
      <c r="E526" s="166" t="s">
        <v>15964</v>
      </c>
      <c r="F526" s="166" t="s">
        <v>703</v>
      </c>
      <c r="G526" s="166" t="s">
        <v>12764</v>
      </c>
      <c r="H526" s="167">
        <v>0</v>
      </c>
      <c r="I526" s="168" t="s">
        <v>15917</v>
      </c>
      <c r="J526" s="168" t="s">
        <v>2118</v>
      </c>
      <c r="K526" s="207"/>
      <c r="L526" s="207"/>
      <c r="M526" s="207"/>
      <c r="N526" s="207"/>
      <c r="O526" s="207"/>
      <c r="P526" s="169"/>
      <c r="Q526" s="208"/>
      <c r="R526" s="166" t="str">
        <f ca="1">IF(ISERROR($V526),"",OFFSET('Smelter Look-up'!$C$4,$V526-4,0)&amp;"")</f>
        <v>Sumitomo Metal Mining Co., Ltd.</v>
      </c>
      <c r="S526" s="165" t="str">
        <f t="shared" ca="1" si="74"/>
        <v>JP</v>
      </c>
      <c r="T526" s="165" t="str">
        <f ca="1">IF(B526="","",IF(ISERROR(MATCH($J526,SorP!$B$1:$B$6261,0)),"",INDIRECT("'SorP'!$A$"&amp;MATCH($S526&amp;$J526,SorP!C:C,0))))</f>
        <v>JP-38</v>
      </c>
      <c r="U526" s="185"/>
      <c r="V526" s="209">
        <f>IF(C526="",NA(),IF(OR(C526="Smelter not listed",C526="Smelter not yet identified"),MATCH($B526&amp;$D526,'Smelter Look-up'!$J:$J,0),MATCH($B526&amp;$C526,'Smelter Look-up'!$J:$J,0)))</f>
        <v>290</v>
      </c>
      <c r="X526" s="210">
        <f t="shared" si="75"/>
        <v>0</v>
      </c>
      <c r="AB526" s="211" t="str">
        <f t="shared" si="76"/>
        <v>GoldSumitomo Metal Mining Co., Ltd.</v>
      </c>
    </row>
    <row r="527" spans="1:28" s="210" customFormat="1" ht="20.25">
      <c r="A527" s="165" t="s">
        <v>687</v>
      </c>
      <c r="B527" s="166" t="s">
        <v>1087</v>
      </c>
      <c r="C527" s="170" t="s">
        <v>2062</v>
      </c>
      <c r="D527" s="213">
        <v>0</v>
      </c>
      <c r="E527" s="166" t="s">
        <v>15964</v>
      </c>
      <c r="F527" s="166" t="s">
        <v>687</v>
      </c>
      <c r="G527" s="166" t="s">
        <v>12764</v>
      </c>
      <c r="H527" s="167">
        <v>0</v>
      </c>
      <c r="I527" s="168" t="s">
        <v>1573</v>
      </c>
      <c r="J527" s="168" t="s">
        <v>1574</v>
      </c>
      <c r="K527" s="207"/>
      <c r="L527" s="207"/>
      <c r="M527" s="207"/>
      <c r="N527" s="207"/>
      <c r="O527" s="207"/>
      <c r="P527" s="169"/>
      <c r="Q527" s="208"/>
      <c r="R527" s="166" t="str">
        <f ca="1">IF(ISERROR($V527),"",OFFSET('Smelter Look-up'!$C$4,$V527-4,0)&amp;"")</f>
        <v>Nihon Material Co., Ltd.</v>
      </c>
      <c r="S527" s="165" t="str">
        <f t="shared" ca="1" si="74"/>
        <v>JP</v>
      </c>
      <c r="T527" s="165" t="str">
        <f ca="1">IF(B527="","",IF(ISERROR(MATCH($J527,SorP!$B$1:$B$6261,0)),"",INDIRECT("'SorP'!$A$"&amp;MATCH($S527&amp;$J527,SorP!C:C,0))))</f>
        <v>JP-12</v>
      </c>
      <c r="U527" s="185"/>
      <c r="V527" s="209">
        <f>IF(C527="",NA(),IF(OR(C527="Smelter not listed",C527="Smelter not yet identified"),MATCH($B527&amp;$D527,'Smelter Look-up'!$J:$J,0),MATCH($B527&amp;$C527,'Smelter Look-up'!$J:$J,0)))</f>
        <v>217</v>
      </c>
      <c r="X527" s="210">
        <f t="shared" si="75"/>
        <v>0</v>
      </c>
      <c r="AB527" s="211" t="str">
        <f t="shared" si="76"/>
        <v>GoldNihon Material Co., Ltd.</v>
      </c>
    </row>
    <row r="528" spans="1:28" s="210" customFormat="1" ht="20.25">
      <c r="A528" s="165" t="s">
        <v>688</v>
      </c>
      <c r="B528" s="166" t="s">
        <v>1087</v>
      </c>
      <c r="C528" s="170" t="s">
        <v>2063</v>
      </c>
      <c r="D528" s="213">
        <v>0</v>
      </c>
      <c r="E528" s="166" t="s">
        <v>15964</v>
      </c>
      <c r="F528" s="166" t="s">
        <v>688</v>
      </c>
      <c r="G528" s="166" t="s">
        <v>12764</v>
      </c>
      <c r="H528" s="167">
        <v>0</v>
      </c>
      <c r="I528" s="168" t="s">
        <v>1576</v>
      </c>
      <c r="J528" s="168" t="s">
        <v>1577</v>
      </c>
      <c r="K528" s="207"/>
      <c r="L528" s="207"/>
      <c r="M528" s="207"/>
      <c r="N528" s="207"/>
      <c r="O528" s="207"/>
      <c r="P528" s="169"/>
      <c r="Q528" s="208"/>
      <c r="R528" s="166" t="str">
        <f ca="1">IF(ISERROR($V528),"",OFFSET('Smelter Look-up'!$C$4,$V528-4,0)&amp;"")</f>
        <v>Ohura Precious Metal Industry Co., Ltd.</v>
      </c>
      <c r="S528" s="165" t="str">
        <f t="shared" ca="1" si="74"/>
        <v>JP</v>
      </c>
      <c r="T528" s="165" t="str">
        <f ca="1">IF(B528="","",IF(ISERROR(MATCH($J528,SorP!$B$1:$B$6261,0)),"",INDIRECT("'SorP'!$A$"&amp;MATCH($S528&amp;$J528,SorP!C:C,0))))</f>
        <v>JP-29</v>
      </c>
      <c r="U528" s="185"/>
      <c r="V528" s="209">
        <f>IF(C528="",NA(),IF(OR(C528="Smelter not listed",C528="Smelter not yet identified"),MATCH($B528&amp;$D528,'Smelter Look-up'!$J:$J,0),MATCH($B528&amp;$C528,'Smelter Look-up'!$J:$J,0)))</f>
        <v>224</v>
      </c>
      <c r="X528" s="210">
        <f t="shared" si="75"/>
        <v>0</v>
      </c>
      <c r="AB528" s="211" t="str">
        <f t="shared" si="76"/>
        <v>GoldOhura Precious Metal Industry Co., Ltd.</v>
      </c>
    </row>
    <row r="529" spans="1:28" s="210" customFormat="1" ht="20.25">
      <c r="A529" s="165" t="s">
        <v>666</v>
      </c>
      <c r="B529" s="166" t="s">
        <v>1087</v>
      </c>
      <c r="C529" s="170" t="s">
        <v>52</v>
      </c>
      <c r="D529" s="213">
        <v>0</v>
      </c>
      <c r="E529" s="166" t="s">
        <v>15964</v>
      </c>
      <c r="F529" s="166" t="s">
        <v>666</v>
      </c>
      <c r="G529" s="166" t="s">
        <v>12764</v>
      </c>
      <c r="H529" s="167">
        <v>0</v>
      </c>
      <c r="I529" s="168" t="s">
        <v>15916</v>
      </c>
      <c r="J529" s="168" t="s">
        <v>6490</v>
      </c>
      <c r="K529" s="207"/>
      <c r="L529" s="207"/>
      <c r="M529" s="207"/>
      <c r="N529" s="207"/>
      <c r="O529" s="207"/>
      <c r="P529" s="169"/>
      <c r="Q529" s="208"/>
      <c r="R529" s="166" t="str">
        <f ca="1">IF(ISERROR($V529),"",OFFSET('Smelter Look-up'!$C$4,$V529-4,0)&amp;"")</f>
        <v>JX Advanced Metals Corporation</v>
      </c>
      <c r="S529" s="165" t="str">
        <f t="shared" ca="1" si="74"/>
        <v>JP</v>
      </c>
      <c r="T529" s="165" t="str">
        <f ca="1">IF(B529="","",IF(ISERROR(MATCH($J529,SorP!$B$1:$B$6261,0)),"",INDIRECT("'SorP'!$A$"&amp;MATCH($S529&amp;$J529,SorP!C:C,0))))</f>
        <v>JP-44</v>
      </c>
      <c r="U529" s="185"/>
      <c r="V529" s="209">
        <f>IF(C529="",NA(),IF(OR(C529="Smelter not listed",C529="Smelter not yet identified"),MATCH($B529&amp;$D529,'Smelter Look-up'!$J:$J,0),MATCH($B529&amp;$C529,'Smelter Look-up'!$J:$J,0)))</f>
        <v>152</v>
      </c>
      <c r="X529" s="210">
        <f t="shared" si="75"/>
        <v>0</v>
      </c>
      <c r="AB529" s="211" t="str">
        <f t="shared" si="76"/>
        <v>GoldJX Nippon Mining &amp; Metals Co., Ltd.</v>
      </c>
    </row>
    <row r="530" spans="1:28" s="210" customFormat="1" ht="20.25">
      <c r="A530" s="165" t="s">
        <v>660</v>
      </c>
      <c r="B530" s="166" t="s">
        <v>1087</v>
      </c>
      <c r="C530" s="170" t="s">
        <v>868</v>
      </c>
      <c r="D530" s="213">
        <v>0</v>
      </c>
      <c r="E530" s="166" t="s">
        <v>15964</v>
      </c>
      <c r="F530" s="166" t="s">
        <v>660</v>
      </c>
      <c r="G530" s="166" t="s">
        <v>12764</v>
      </c>
      <c r="H530" s="167">
        <v>0</v>
      </c>
      <c r="I530" s="168" t="s">
        <v>1542</v>
      </c>
      <c r="J530" s="168" t="s">
        <v>1542</v>
      </c>
      <c r="K530" s="207"/>
      <c r="L530" s="207"/>
      <c r="M530" s="207"/>
      <c r="N530" s="207"/>
      <c r="O530" s="207"/>
      <c r="P530" s="169"/>
      <c r="Q530" s="208"/>
      <c r="R530" s="166" t="str">
        <f ca="1">IF(ISERROR($V530),"",OFFSET('Smelter Look-up'!$C$4,$V530-4,0)&amp;"")</f>
        <v>Japan Mint</v>
      </c>
      <c r="S530" s="165" t="str">
        <f t="shared" ca="1" si="74"/>
        <v>JP</v>
      </c>
      <c r="T530" s="165" t="str">
        <f ca="1">IF(B530="","",IF(ISERROR(MATCH($J530,SorP!$B$1:$B$6261,0)),"",INDIRECT("'SorP'!$A$"&amp;MATCH($S530&amp;$J530,SorP!C:C,0))))</f>
        <v>JP-27</v>
      </c>
      <c r="U530" s="185"/>
      <c r="V530" s="209">
        <f>IF(C530="",NA(),IF(OR(C530="Smelter not listed",C530="Smelter not yet identified"),MATCH($B530&amp;$D530,'Smelter Look-up'!$J:$J,0),MATCH($B530&amp;$C530,'Smelter Look-up'!$J:$J,0)))</f>
        <v>141</v>
      </c>
      <c r="X530" s="210">
        <f t="shared" si="75"/>
        <v>0</v>
      </c>
      <c r="AB530" s="211" t="str">
        <f t="shared" si="76"/>
        <v>GoldJapan Mint</v>
      </c>
    </row>
    <row r="531" spans="1:28" s="210" customFormat="1" ht="20.25">
      <c r="A531" s="165" t="s">
        <v>636</v>
      </c>
      <c r="B531" s="166" t="s">
        <v>1087</v>
      </c>
      <c r="C531" s="170" t="s">
        <v>2051</v>
      </c>
      <c r="D531" s="213">
        <v>0</v>
      </c>
      <c r="E531" s="166" t="s">
        <v>15964</v>
      </c>
      <c r="F531" s="166" t="s">
        <v>636</v>
      </c>
      <c r="G531" s="166" t="s">
        <v>12764</v>
      </c>
      <c r="H531" s="167">
        <v>0</v>
      </c>
      <c r="I531" s="168" t="s">
        <v>1508</v>
      </c>
      <c r="J531" s="168" t="s">
        <v>1509</v>
      </c>
      <c r="K531" s="207"/>
      <c r="L531" s="207"/>
      <c r="M531" s="207"/>
      <c r="N531" s="207"/>
      <c r="O531" s="207"/>
      <c r="P531" s="169"/>
      <c r="Q531" s="208"/>
      <c r="R531" s="166" t="str">
        <f ca="1">IF(ISERROR($V531),"",OFFSET('Smelter Look-up'!$C$4,$V531-4,0)&amp;"")</f>
        <v>Asaka Riken Co., Ltd.</v>
      </c>
      <c r="S531" s="165" t="str">
        <f t="shared" ca="1" si="74"/>
        <v>JP</v>
      </c>
      <c r="T531" s="165" t="str">
        <f ca="1">IF(B531="","",IF(ISERROR(MATCH($J531,SorP!$B$1:$B$6261,0)),"",INDIRECT("'SorP'!$A$"&amp;MATCH($S531&amp;$J531,SorP!C:C,0))))</f>
        <v>JP-07</v>
      </c>
      <c r="U531" s="185"/>
      <c r="V531" s="209">
        <f>IF(C531="",NA(),IF(OR(C531="Smelter not listed",C531="Smelter not yet identified"),MATCH($B531&amp;$D531,'Smelter Look-up'!$J:$J,0),MATCH($B531&amp;$C531,'Smelter Look-up'!$J:$J,0)))</f>
        <v>36</v>
      </c>
      <c r="X531" s="210">
        <f t="shared" si="75"/>
        <v>0</v>
      </c>
      <c r="AB531" s="211" t="str">
        <f t="shared" si="76"/>
        <v>GoldAsaka Riken Co., Ltd.</v>
      </c>
    </row>
    <row r="532" spans="1:28" s="210" customFormat="1" ht="20.25">
      <c r="A532" s="165" t="s">
        <v>630</v>
      </c>
      <c r="B532" s="166" t="s">
        <v>1087</v>
      </c>
      <c r="C532" s="170" t="s">
        <v>2050</v>
      </c>
      <c r="D532" s="213">
        <v>0</v>
      </c>
      <c r="E532" s="166" t="s">
        <v>15964</v>
      </c>
      <c r="F532" s="166" t="s">
        <v>630</v>
      </c>
      <c r="G532" s="166" t="s">
        <v>12764</v>
      </c>
      <c r="H532" s="167">
        <v>0</v>
      </c>
      <c r="I532" s="168" t="s">
        <v>1496</v>
      </c>
      <c r="J532" s="168" t="s">
        <v>1497</v>
      </c>
      <c r="K532" s="207"/>
      <c r="L532" s="207"/>
      <c r="M532" s="207"/>
      <c r="N532" s="207"/>
      <c r="O532" s="207"/>
      <c r="P532" s="169"/>
      <c r="Q532" s="208"/>
      <c r="R532" s="166" t="str">
        <f ca="1">IF(ISERROR($V532),"",OFFSET('Smelter Look-up'!$C$4,$V532-4,0)&amp;"")</f>
        <v>Aida Chemical Industries Co., Ltd.</v>
      </c>
      <c r="S532" s="165" t="str">
        <f t="shared" ca="1" si="74"/>
        <v>JP</v>
      </c>
      <c r="T532" s="165" t="str">
        <f ca="1">IF(B532="","",IF(ISERROR(MATCH($J532,SorP!$B$1:$B$6261,0)),"",INDIRECT("'SorP'!$A$"&amp;MATCH($S532&amp;$J532,SorP!C:C,0))))</f>
        <v>JP-13</v>
      </c>
      <c r="U532" s="185"/>
      <c r="V532" s="209">
        <f>IF(C532="",NA(),IF(OR(C532="Smelter not listed",C532="Smelter not yet identified"),MATCH($B532&amp;$D532,'Smelter Look-up'!$J:$J,0),MATCH($B532&amp;$C532,'Smelter Look-up'!$J:$J,0)))</f>
        <v>15</v>
      </c>
      <c r="X532" s="210">
        <f t="shared" si="75"/>
        <v>0</v>
      </c>
      <c r="AB532" s="211" t="str">
        <f t="shared" si="76"/>
        <v>GoldAida Chemical Industries Co., Ltd.</v>
      </c>
    </row>
    <row r="533" spans="1:28" s="210" customFormat="1" ht="20.25">
      <c r="A533" s="165" t="s">
        <v>707</v>
      </c>
      <c r="B533" s="166" t="s">
        <v>1087</v>
      </c>
      <c r="C533" s="170" t="s">
        <v>2070</v>
      </c>
      <c r="D533" s="213">
        <v>0</v>
      </c>
      <c r="E533" s="166" t="s">
        <v>15964</v>
      </c>
      <c r="F533" s="166" t="s">
        <v>707</v>
      </c>
      <c r="G533" s="166" t="s">
        <v>12764</v>
      </c>
      <c r="H533" s="167">
        <v>0</v>
      </c>
      <c r="I533" s="168" t="s">
        <v>15918</v>
      </c>
      <c r="J533" s="168" t="s">
        <v>1532</v>
      </c>
      <c r="K533" s="207"/>
      <c r="L533" s="207"/>
      <c r="M533" s="207"/>
      <c r="N533" s="207"/>
      <c r="O533" s="207"/>
      <c r="P533" s="169"/>
      <c r="Q533" s="208"/>
      <c r="R533" s="166" t="str">
        <f ca="1">IF(ISERROR($V533),"",OFFSET('Smelter Look-up'!$C$4,$V533-4,0)&amp;"")</f>
        <v>Tokuriki Honten Co., Ltd.</v>
      </c>
      <c r="S533" s="165" t="str">
        <f t="shared" ca="1" si="74"/>
        <v>JP</v>
      </c>
      <c r="T533" s="165" t="str">
        <f ca="1">IF(B533="","",IF(ISERROR(MATCH($J533,SorP!$B$1:$B$6261,0)),"",INDIRECT("'SorP'!$A$"&amp;MATCH($S533&amp;$J533,SorP!C:C,0))))</f>
        <v>JP-11</v>
      </c>
      <c r="U533" s="185"/>
      <c r="V533" s="209">
        <f>IF(C533="",NA(),IF(OR(C533="Smelter not listed",C533="Smelter not yet identified"),MATCH($B533&amp;$D533,'Smelter Look-up'!$J:$J,0),MATCH($B533&amp;$C533,'Smelter Look-up'!$J:$J,0)))</f>
        <v>309</v>
      </c>
      <c r="X533" s="210">
        <f t="shared" si="75"/>
        <v>0</v>
      </c>
      <c r="AB533" s="211" t="str">
        <f t="shared" si="76"/>
        <v>GoldTokuriki Honten Co., Ltd.</v>
      </c>
    </row>
    <row r="534" spans="1:28" s="210" customFormat="1" ht="20.25">
      <c r="A534" s="165" t="s">
        <v>667</v>
      </c>
      <c r="B534" s="166" t="s">
        <v>1087</v>
      </c>
      <c r="C534" s="170" t="s">
        <v>1551</v>
      </c>
      <c r="D534" s="213">
        <v>0</v>
      </c>
      <c r="E534" s="166" t="s">
        <v>15967</v>
      </c>
      <c r="F534" s="166" t="s">
        <v>667</v>
      </c>
      <c r="G534" s="166" t="s">
        <v>12764</v>
      </c>
      <c r="H534" s="167">
        <v>0</v>
      </c>
      <c r="I534" s="168" t="s">
        <v>1552</v>
      </c>
      <c r="J534" s="168" t="s">
        <v>6872</v>
      </c>
      <c r="K534" s="207"/>
      <c r="L534" s="207"/>
      <c r="M534" s="207"/>
      <c r="N534" s="207"/>
      <c r="O534" s="207"/>
      <c r="P534" s="169"/>
      <c r="Q534" s="208"/>
      <c r="R534" s="166" t="str">
        <f ca="1">IF(ISERROR($V534),"",OFFSET('Smelter Look-up'!$C$4,$V534-4,0)&amp;"")</f>
        <v>Kazzinc Ltd</v>
      </c>
      <c r="S534" s="165" t="str">
        <f t="shared" ca="1" si="74"/>
        <v>KZ</v>
      </c>
      <c r="T534" s="165" t="str">
        <f ca="1">IF(B534="","",IF(ISERROR(MATCH($J534,SorP!$B$1:$B$6261,0)),"",INDIRECT("'SorP'!$A$"&amp;MATCH($S534&amp;$J534,SorP!C:C,0))))</f>
        <v>KZ-35</v>
      </c>
      <c r="U534" s="185"/>
      <c r="V534" s="209">
        <f>IF(C534="",NA(),IF(OR(C534="Smelter not listed",C534="Smelter not yet identified"),MATCH($B534&amp;$D534,'Smelter Look-up'!$J:$J,0),MATCH($B534&amp;$C534,'Smelter Look-up'!$J:$J,0)))</f>
        <v>155</v>
      </c>
      <c r="X534" s="210">
        <f t="shared" si="75"/>
        <v>0</v>
      </c>
      <c r="AB534" s="211" t="str">
        <f t="shared" si="76"/>
        <v>GoldKazzinc</v>
      </c>
    </row>
    <row r="535" spans="1:28" s="210" customFormat="1" ht="20.25">
      <c r="A535" s="165" t="s">
        <v>2101</v>
      </c>
      <c r="B535" s="166" t="s">
        <v>1087</v>
      </c>
      <c r="C535" s="170" t="s">
        <v>2100</v>
      </c>
      <c r="D535" s="213">
        <v>0</v>
      </c>
      <c r="E535" s="166" t="s">
        <v>15967</v>
      </c>
      <c r="F535" s="166" t="s">
        <v>2101</v>
      </c>
      <c r="G535" s="166" t="s">
        <v>12764</v>
      </c>
      <c r="H535" s="167">
        <v>0</v>
      </c>
      <c r="I535" s="168" t="s">
        <v>2102</v>
      </c>
      <c r="J535" s="168" t="s">
        <v>6872</v>
      </c>
      <c r="K535" s="207"/>
      <c r="L535" s="207"/>
      <c r="M535" s="207"/>
      <c r="N535" s="207"/>
      <c r="O535" s="207"/>
      <c r="P535" s="169"/>
      <c r="Q535" s="208"/>
      <c r="R535" s="166" t="str">
        <f ca="1">IF(ISERROR($V535),"",OFFSET('Smelter Look-up'!$C$4,$V535-4,0)&amp;"")</f>
        <v>Kazakhmys Smelting LLC</v>
      </c>
      <c r="S535" s="165" t="str">
        <f t="shared" ca="1" si="74"/>
        <v>KZ</v>
      </c>
      <c r="T535" s="165" t="str">
        <f ca="1">IF(B535="","",IF(ISERROR(MATCH($J535,SorP!$B$1:$B$6261,0)),"",INDIRECT("'SorP'!$A$"&amp;MATCH($S535&amp;$J535,SorP!C:C,0))))</f>
        <v>KZ-35</v>
      </c>
      <c r="U535" s="185"/>
      <c r="V535" s="209">
        <f>IF(C535="",NA(),IF(OR(C535="Smelter not listed",C535="Smelter not yet identified"),MATCH($B535&amp;$D535,'Smelter Look-up'!$J:$J,0),MATCH($B535&amp;$C535,'Smelter Look-up'!$J:$J,0)))</f>
        <v>154</v>
      </c>
      <c r="X535" s="210">
        <f t="shared" si="75"/>
        <v>0</v>
      </c>
      <c r="AB535" s="211" t="str">
        <f t="shared" si="76"/>
        <v>GoldKazakhmys Smelting LLC</v>
      </c>
    </row>
    <row r="536" spans="1:28" s="210" customFormat="1" ht="20.25">
      <c r="A536" s="165" t="s">
        <v>2221</v>
      </c>
      <c r="B536" s="166" t="s">
        <v>1087</v>
      </c>
      <c r="C536" s="170" t="s">
        <v>2220</v>
      </c>
      <c r="D536" s="213">
        <v>0</v>
      </c>
      <c r="E536" s="166" t="s">
        <v>15967</v>
      </c>
      <c r="F536" s="166" t="s">
        <v>2221</v>
      </c>
      <c r="G536" s="166" t="s">
        <v>12764</v>
      </c>
      <c r="H536" s="167">
        <v>0</v>
      </c>
      <c r="I536" s="168" t="s">
        <v>2222</v>
      </c>
      <c r="J536" s="168" t="s">
        <v>2223</v>
      </c>
      <c r="K536" s="207"/>
      <c r="L536" s="207"/>
      <c r="M536" s="207"/>
      <c r="N536" s="207"/>
      <c r="O536" s="207"/>
      <c r="P536" s="169"/>
      <c r="Q536" s="208"/>
      <c r="R536" s="166" t="str">
        <f ca="1">IF(ISERROR($V536),"",OFFSET('Smelter Look-up'!$C$4,$V536-4,0)&amp;"")</f>
        <v>TOO Tau-Ken-Altyn</v>
      </c>
      <c r="S536" s="165" t="str">
        <f t="shared" ca="1" si="74"/>
        <v>KZ</v>
      </c>
      <c r="T536" s="165" t="str">
        <f ca="1">IF(B536="","",IF(ISERROR(MATCH($J536,SorP!$B$1:$B$6261,0)),"",INDIRECT("'SorP'!$A$"&amp;MATCH($S536&amp;$J536,SorP!C:C,0))))</f>
        <v>KZ-75</v>
      </c>
      <c r="U536" s="185"/>
      <c r="V536" s="209">
        <f>IF(C536="",NA(),IF(OR(C536="Smelter not listed",C536="Smelter not yet identified"),MATCH($B536&amp;$D536,'Smelter Look-up'!$J:$J,0),MATCH($B536&amp;$C536,'Smelter Look-up'!$J:$J,0)))</f>
        <v>314</v>
      </c>
      <c r="X536" s="210">
        <f t="shared" si="75"/>
        <v>0</v>
      </c>
      <c r="AB536" s="211" t="str">
        <f t="shared" si="76"/>
        <v>GoldTOO Tau-Ken-Altyn</v>
      </c>
    </row>
    <row r="537" spans="1:28" s="210" customFormat="1" ht="20.25">
      <c r="A537" s="165" t="s">
        <v>649</v>
      </c>
      <c r="B537" s="166" t="s">
        <v>1087</v>
      </c>
      <c r="C537" s="170" t="s">
        <v>2160</v>
      </c>
      <c r="D537" s="213">
        <v>0</v>
      </c>
      <c r="E537" s="166" t="s">
        <v>15999</v>
      </c>
      <c r="F537" s="166" t="s">
        <v>649</v>
      </c>
      <c r="G537" s="166" t="s">
        <v>12764</v>
      </c>
      <c r="H537" s="167">
        <v>0</v>
      </c>
      <c r="I537" s="168" t="s">
        <v>1525</v>
      </c>
      <c r="J537" s="168" t="s">
        <v>12416</v>
      </c>
      <c r="K537" s="207"/>
      <c r="L537" s="207"/>
      <c r="M537" s="207"/>
      <c r="N537" s="207"/>
      <c r="O537" s="207"/>
      <c r="P537" s="169"/>
      <c r="Q537" s="208"/>
      <c r="R537" s="166" t="str">
        <f ca="1">IF(ISERROR($V537),"",OFFSET('Smelter Look-up'!$C$4,$V537-4,0)&amp;"")</f>
        <v>DSC (Do Sung Corporation)</v>
      </c>
      <c r="S537" s="165" t="str">
        <f t="shared" ca="1" si="74"/>
        <v>KR</v>
      </c>
      <c r="T537" s="165" t="str">
        <f ca="1">IF(B537="","",IF(ISERROR(MATCH($J537,SorP!$B$1:$B$6261,0)),"",INDIRECT("'SorP'!$A$"&amp;MATCH($S537&amp;$J537,SorP!C:C,0))))</f>
        <v>KR-41</v>
      </c>
      <c r="U537" s="185"/>
      <c r="V537" s="209">
        <f>IF(C537="",NA(),IF(OR(C537="Smelter not listed",C537="Smelter not yet identified"),MATCH($B537&amp;$D537,'Smelter Look-up'!$J:$J,0),MATCH($B537&amp;$C537,'Smelter Look-up'!$J:$J,0)))</f>
        <v>83</v>
      </c>
      <c r="X537" s="210">
        <f t="shared" si="75"/>
        <v>0</v>
      </c>
      <c r="AB537" s="211" t="str">
        <f t="shared" si="76"/>
        <v>GoldDSC (Do Sung Corporation)</v>
      </c>
    </row>
    <row r="538" spans="1:28" s="210" customFormat="1" ht="20.25">
      <c r="A538" s="165" t="s">
        <v>698</v>
      </c>
      <c r="B538" s="166" t="s">
        <v>1087</v>
      </c>
      <c r="C538" s="170" t="s">
        <v>2334</v>
      </c>
      <c r="D538" s="213">
        <v>0</v>
      </c>
      <c r="E538" s="166" t="s">
        <v>15999</v>
      </c>
      <c r="F538" s="166" t="s">
        <v>698</v>
      </c>
      <c r="G538" s="166" t="s">
        <v>12764</v>
      </c>
      <c r="H538" s="167">
        <v>0</v>
      </c>
      <c r="I538" s="168" t="s">
        <v>16000</v>
      </c>
      <c r="J538" s="168" t="s">
        <v>12418</v>
      </c>
      <c r="K538" s="207"/>
      <c r="L538" s="207"/>
      <c r="M538" s="207"/>
      <c r="N538" s="207"/>
      <c r="O538" s="207"/>
      <c r="P538" s="169"/>
      <c r="Q538" s="208"/>
      <c r="R538" s="166" t="str">
        <f ca="1">IF(ISERROR($V538),"",OFFSET('Smelter Look-up'!$C$4,$V538-4,0)&amp;"")</f>
        <v>Samwon Metals Corp.</v>
      </c>
      <c r="S538" s="165" t="str">
        <f t="shared" ca="1" si="74"/>
        <v>KR</v>
      </c>
      <c r="T538" s="165" t="str">
        <f ca="1">IF(B538="","",IF(ISERROR(MATCH($J538,SorP!$B$1:$B$6261,0)),"",INDIRECT("'SorP'!$A$"&amp;MATCH($S538&amp;$J538,SorP!C:C,0))))</f>
        <v>KR-48</v>
      </c>
      <c r="U538" s="185"/>
      <c r="V538" s="209">
        <f>IF(C538="",NA(),IF(OR(C538="Smelter not listed",C538="Smelter not yet identified"),MATCH($B538&amp;$D538,'Smelter Look-up'!$J:$J,0),MATCH($B538&amp;$C538,'Smelter Look-up'!$J:$J,0)))</f>
        <v>256</v>
      </c>
      <c r="X538" s="210">
        <f t="shared" si="75"/>
        <v>0</v>
      </c>
      <c r="AB538" s="211" t="str">
        <f t="shared" si="76"/>
        <v>GoldSamwon Metals Corp.</v>
      </c>
    </row>
    <row r="539" spans="1:28" s="210" customFormat="1" ht="25.5">
      <c r="A539" s="165" t="s">
        <v>1361</v>
      </c>
      <c r="B539" s="166" t="s">
        <v>1087</v>
      </c>
      <c r="C539" s="170" t="s">
        <v>1360</v>
      </c>
      <c r="D539" s="213">
        <v>0</v>
      </c>
      <c r="E539" s="166" t="s">
        <v>15999</v>
      </c>
      <c r="F539" s="166" t="s">
        <v>1361</v>
      </c>
      <c r="G539" s="166" t="s">
        <v>12764</v>
      </c>
      <c r="H539" s="167">
        <v>0</v>
      </c>
      <c r="I539" s="168" t="s">
        <v>15948</v>
      </c>
      <c r="J539" s="168" t="s">
        <v>12412</v>
      </c>
      <c r="K539" s="207"/>
      <c r="L539" s="207"/>
      <c r="M539" s="207"/>
      <c r="N539" s="207"/>
      <c r="O539" s="207"/>
      <c r="P539" s="169"/>
      <c r="Q539" s="208"/>
      <c r="R539" s="166" t="str">
        <f ca="1">IF(ISERROR($V539),"",OFFSET('Smelter Look-up'!$C$4,$V539-4,0)&amp;"")</f>
        <v>Samduck Precious Metals</v>
      </c>
      <c r="S539" s="165" t="str">
        <f t="shared" ca="1" si="74"/>
        <v>KR</v>
      </c>
      <c r="T539" s="165" t="str">
        <f ca="1">IF(B539="","",IF(ISERROR(MATCH($J539,SorP!$B$1:$B$6261,0)),"",INDIRECT("'SorP'!$A$"&amp;MATCH($S539&amp;$J539,SorP!C:C,0))))</f>
        <v>KR-28</v>
      </c>
      <c r="U539" s="185"/>
      <c r="V539" s="209">
        <f>IF(C539="",NA(),IF(OR(C539="Smelter not listed",C539="Smelter not yet identified"),MATCH($B539&amp;$D539,'Smelter Look-up'!$J:$J,0),MATCH($B539&amp;$C539,'Smelter Look-up'!$J:$J,0)))</f>
        <v>255</v>
      </c>
      <c r="X539" s="210">
        <f t="shared" si="75"/>
        <v>0</v>
      </c>
      <c r="AB539" s="211" t="str">
        <f t="shared" si="76"/>
        <v>GoldSamduck Precious Metals</v>
      </c>
    </row>
    <row r="540" spans="1:28" s="210" customFormat="1" ht="20.25">
      <c r="A540" s="165" t="s">
        <v>1639</v>
      </c>
      <c r="B540" s="166" t="s">
        <v>1087</v>
      </c>
      <c r="C540" s="170" t="s">
        <v>2199</v>
      </c>
      <c r="D540" s="213">
        <v>0</v>
      </c>
      <c r="E540" s="166" t="s">
        <v>15999</v>
      </c>
      <c r="F540" s="166" t="s">
        <v>1639</v>
      </c>
      <c r="G540" s="166" t="s">
        <v>12764</v>
      </c>
      <c r="H540" s="167">
        <v>0</v>
      </c>
      <c r="I540" s="168" t="s">
        <v>15163</v>
      </c>
      <c r="J540" s="168" t="s">
        <v>12422</v>
      </c>
      <c r="K540" s="207"/>
      <c r="L540" s="207"/>
      <c r="M540" s="207"/>
      <c r="N540" s="207"/>
      <c r="O540" s="207"/>
      <c r="P540" s="169"/>
      <c r="Q540" s="208"/>
      <c r="R540" s="166" t="str">
        <f ca="1">IF(ISERROR($V540),"",OFFSET('Smelter Look-up'!$C$4,$V540-4,0)&amp;"")</f>
        <v>Korea Zinc Co., Ltd.</v>
      </c>
      <c r="S540" s="165" t="str">
        <f t="shared" ca="1" si="74"/>
        <v>KR</v>
      </c>
      <c r="T540" s="165" t="str">
        <f ca="1">IF(B540="","",IF(ISERROR(MATCH($J540,SorP!$B$1:$B$6261,0)),"",INDIRECT("'SorP'!$A$"&amp;MATCH($S540&amp;$J540,SorP!C:C,0))))</f>
        <v>KR-11</v>
      </c>
      <c r="U540" s="185"/>
      <c r="V540" s="209">
        <f>IF(C540="",NA(),IF(OR(C540="Smelter not listed",C540="Smelter not yet identified"),MATCH($B540&amp;$D540,'Smelter Look-up'!$J:$J,0),MATCH($B540&amp;$C540,'Smelter Look-up'!$J:$J,0)))</f>
        <v>166</v>
      </c>
      <c r="X540" s="210">
        <f t="shared" si="75"/>
        <v>0</v>
      </c>
      <c r="AB540" s="211" t="str">
        <f t="shared" si="76"/>
        <v>GoldKorea Zinc Co., Ltd.</v>
      </c>
    </row>
    <row r="541" spans="1:28" s="210" customFormat="1" ht="20.25">
      <c r="A541" s="165" t="s">
        <v>672</v>
      </c>
      <c r="B541" s="166" t="s">
        <v>1087</v>
      </c>
      <c r="C541" s="170" t="s">
        <v>15164</v>
      </c>
      <c r="D541" s="213">
        <v>0</v>
      </c>
      <c r="E541" s="166" t="s">
        <v>15999</v>
      </c>
      <c r="F541" s="166" t="s">
        <v>672</v>
      </c>
      <c r="G541" s="166" t="s">
        <v>12764</v>
      </c>
      <c r="H541" s="167">
        <v>0</v>
      </c>
      <c r="I541" s="168" t="s">
        <v>1556</v>
      </c>
      <c r="J541" s="168" t="s">
        <v>12413</v>
      </c>
      <c r="K541" s="207"/>
      <c r="L541" s="207"/>
      <c r="M541" s="207"/>
      <c r="N541" s="207"/>
      <c r="O541" s="207"/>
      <c r="P541" s="169"/>
      <c r="Q541" s="208"/>
      <c r="R541" s="166" t="str">
        <f ca="1">IF(ISERROR($V541),"",OFFSET('Smelter Look-up'!$C$4,$V541-4,0)&amp;"")</f>
        <v>LS MnM Inc.</v>
      </c>
      <c r="S541" s="165" t="str">
        <f t="shared" ca="1" si="74"/>
        <v>KR</v>
      </c>
      <c r="T541" s="165" t="str">
        <f ca="1">IF(B541="","",IF(ISERROR(MATCH($J541,SorP!$B$1:$B$6261,0)),"",INDIRECT("'SorP'!$A$"&amp;MATCH($S541&amp;$J541,SorP!C:C,0))))</f>
        <v>KR-31</v>
      </c>
      <c r="U541" s="185"/>
      <c r="V541" s="209">
        <f>IF(C541="",NA(),IF(OR(C541="Smelter not listed",C541="Smelter not yet identified"),MATCH($B541&amp;$D541,'Smelter Look-up'!$J:$J,0),MATCH($B541&amp;$C541,'Smelter Look-up'!$J:$J,0)))</f>
        <v>178</v>
      </c>
      <c r="X541" s="210">
        <f t="shared" si="75"/>
        <v>0</v>
      </c>
      <c r="AB541" s="211" t="str">
        <f t="shared" si="76"/>
        <v>GoldLS MnM Inc.</v>
      </c>
    </row>
    <row r="542" spans="1:28" s="210" customFormat="1" ht="20.25">
      <c r="A542" s="165" t="s">
        <v>656</v>
      </c>
      <c r="B542" s="166" t="s">
        <v>1087</v>
      </c>
      <c r="C542" s="170" t="s">
        <v>2391</v>
      </c>
      <c r="D542" s="213">
        <v>0</v>
      </c>
      <c r="E542" s="166" t="s">
        <v>15999</v>
      </c>
      <c r="F542" s="166" t="s">
        <v>656</v>
      </c>
      <c r="G542" s="166" t="s">
        <v>12764</v>
      </c>
      <c r="H542" s="167">
        <v>0</v>
      </c>
      <c r="I542" s="168" t="s">
        <v>1539</v>
      </c>
      <c r="J542" s="168" t="s">
        <v>12416</v>
      </c>
      <c r="K542" s="207"/>
      <c r="L542" s="207"/>
      <c r="M542" s="207"/>
      <c r="N542" s="207"/>
      <c r="O542" s="207"/>
      <c r="P542" s="169"/>
      <c r="Q542" s="208"/>
      <c r="R542" s="166" t="str">
        <f ca="1">IF(ISERROR($V542),"",OFFSET('Smelter Look-up'!$C$4,$V542-4,0)&amp;"")</f>
        <v>HwaSeong CJ CO., LTD.</v>
      </c>
      <c r="S542" s="165" t="str">
        <f t="shared" ca="1" si="74"/>
        <v>KR</v>
      </c>
      <c r="T542" s="165" t="str">
        <f ca="1">IF(B542="","",IF(ISERROR(MATCH($J542,SorP!$B$1:$B$6261,0)),"",INDIRECT("'SorP'!$A$"&amp;MATCH($S542&amp;$J542,SorP!C:C,0))))</f>
        <v>KR-41</v>
      </c>
      <c r="U542" s="185"/>
      <c r="V542" s="209">
        <f>IF(C542="",NA(),IF(OR(C542="Smelter not listed",C542="Smelter not yet identified"),MATCH($B542&amp;$D542,'Smelter Look-up'!$J:$J,0),MATCH($B542&amp;$C542,'Smelter Look-up'!$J:$J,0)))</f>
        <v>130</v>
      </c>
      <c r="X542" s="210">
        <f t="shared" si="75"/>
        <v>0</v>
      </c>
      <c r="AB542" s="211" t="str">
        <f t="shared" si="76"/>
        <v>GoldHwaSeong CJ CO., LTD.</v>
      </c>
    </row>
    <row r="543" spans="1:28" s="210" customFormat="1" ht="20.25">
      <c r="A543" s="165" t="s">
        <v>2342</v>
      </c>
      <c r="B543" s="166" t="s">
        <v>1087</v>
      </c>
      <c r="C543" s="170" t="s">
        <v>12465</v>
      </c>
      <c r="D543" s="213">
        <v>0</v>
      </c>
      <c r="E543" s="166" t="s">
        <v>15999</v>
      </c>
      <c r="F543" s="166" t="s">
        <v>2342</v>
      </c>
      <c r="G543" s="166" t="s">
        <v>12764</v>
      </c>
      <c r="H543" s="167">
        <v>0</v>
      </c>
      <c r="I543" s="168" t="s">
        <v>12476</v>
      </c>
      <c r="J543" s="168" t="s">
        <v>12419</v>
      </c>
      <c r="K543" s="207"/>
      <c r="L543" s="207"/>
      <c r="M543" s="207"/>
      <c r="N543" s="207"/>
      <c r="O543" s="207"/>
      <c r="P543" s="169"/>
      <c r="Q543" s="208"/>
      <c r="R543" s="166" t="str">
        <f ca="1">IF(ISERROR($V543),"",OFFSET('Smelter Look-up'!$C$4,$V543-4,0)&amp;"")</f>
        <v>SungEel HiMetal Co., Ltd.</v>
      </c>
      <c r="S543" s="165" t="str">
        <f t="shared" ca="1" si="74"/>
        <v>KR</v>
      </c>
      <c r="T543" s="165" t="str">
        <f ca="1">IF(B543="","",IF(ISERROR(MATCH($J543,SorP!$B$1:$B$6261,0)),"",INDIRECT("'SorP'!$A$"&amp;MATCH($S543&amp;$J543,SorP!C:C,0))))</f>
        <v>KR-45</v>
      </c>
      <c r="U543" s="185"/>
      <c r="V543" s="209">
        <f>IF(C543="",NA(),IF(OR(C543="Smelter not listed",C543="Smelter not yet identified"),MATCH($B543&amp;$D543,'Smelter Look-up'!$J:$J,0),MATCH($B543&amp;$C543,'Smelter Look-up'!$J:$J,0)))</f>
        <v>291</v>
      </c>
      <c r="X543" s="210">
        <f t="shared" si="75"/>
        <v>0</v>
      </c>
      <c r="AB543" s="211" t="str">
        <f t="shared" si="76"/>
        <v>GoldSungEel HiMetal Co., Ltd.</v>
      </c>
    </row>
    <row r="544" spans="1:28" s="210" customFormat="1" ht="20.25">
      <c r="A544" s="165" t="s">
        <v>12462</v>
      </c>
      <c r="B544" s="166" t="s">
        <v>1087</v>
      </c>
      <c r="C544" s="170" t="s">
        <v>12461</v>
      </c>
      <c r="D544" s="213">
        <v>0</v>
      </c>
      <c r="E544" s="166" t="s">
        <v>15999</v>
      </c>
      <c r="F544" s="166" t="s">
        <v>12462</v>
      </c>
      <c r="G544" s="166" t="s">
        <v>12764</v>
      </c>
      <c r="H544" s="167">
        <v>0</v>
      </c>
      <c r="I544" s="168" t="s">
        <v>12475</v>
      </c>
      <c r="J544" s="168" t="s">
        <v>12416</v>
      </c>
      <c r="K544" s="207"/>
      <c r="L544" s="207"/>
      <c r="M544" s="207"/>
      <c r="N544" s="207"/>
      <c r="O544" s="207"/>
      <c r="P544" s="169"/>
      <c r="Q544" s="208"/>
      <c r="R544" s="166" t="str">
        <f ca="1">IF(ISERROR($V544),"",OFFSET('Smelter Look-up'!$C$4,$V544-4,0)&amp;"")</f>
        <v>NH Recytech Company</v>
      </c>
      <c r="S544" s="165" t="str">
        <f t="shared" ca="1" si="74"/>
        <v>KR</v>
      </c>
      <c r="T544" s="165" t="str">
        <f ca="1">IF(B544="","",IF(ISERROR(MATCH($J544,SorP!$B$1:$B$6261,0)),"",INDIRECT("'SorP'!$A$"&amp;MATCH($S544&amp;$J544,SorP!C:C,0))))</f>
        <v>KR-41</v>
      </c>
      <c r="U544" s="185"/>
      <c r="V544" s="209">
        <f>IF(C544="",NA(),IF(OR(C544="Smelter not listed",C544="Smelter not yet identified"),MATCH($B544&amp;$D544,'Smelter Look-up'!$J:$J,0),MATCH($B544&amp;$C544,'Smelter Look-up'!$J:$J,0)))</f>
        <v>216</v>
      </c>
      <c r="X544" s="210">
        <f t="shared" si="75"/>
        <v>0</v>
      </c>
      <c r="AB544" s="211" t="str">
        <f t="shared" si="76"/>
        <v>GoldNH Recytech Company</v>
      </c>
    </row>
    <row r="545" spans="1:28" s="210" customFormat="1" ht="25.5">
      <c r="A545" s="165" t="s">
        <v>2388</v>
      </c>
      <c r="B545" s="166" t="s">
        <v>1087</v>
      </c>
      <c r="C545" s="170" t="s">
        <v>13326</v>
      </c>
      <c r="D545" s="213">
        <v>0</v>
      </c>
      <c r="E545" s="166" t="s">
        <v>15999</v>
      </c>
      <c r="F545" s="166" t="s">
        <v>2388</v>
      </c>
      <c r="G545" s="166" t="s">
        <v>12764</v>
      </c>
      <c r="H545" s="167">
        <v>0</v>
      </c>
      <c r="I545" s="168" t="s">
        <v>2389</v>
      </c>
      <c r="J545" s="168" t="s">
        <v>12412</v>
      </c>
      <c r="K545" s="207"/>
      <c r="L545" s="207"/>
      <c r="M545" s="207"/>
      <c r="N545" s="207"/>
      <c r="O545" s="207"/>
      <c r="P545" s="169"/>
      <c r="Q545" s="208"/>
      <c r="R545" s="166" t="str">
        <f ca="1">IF(ISERROR($V545),"",OFFSET('Smelter Look-up'!$C$4,$V545-4,0)&amp;"")</f>
        <v>LT Metal Ltd.</v>
      </c>
      <c r="S545" s="165" t="str">
        <f t="shared" ca="1" si="74"/>
        <v>KR</v>
      </c>
      <c r="T545" s="165" t="str">
        <f ca="1">IF(B545="","",IF(ISERROR(MATCH($J545,SorP!$B$1:$B$6261,0)),"",INDIRECT("'SorP'!$A$"&amp;MATCH($S545&amp;$J545,SorP!C:C,0))))</f>
        <v>KR-28</v>
      </c>
      <c r="U545" s="185"/>
      <c r="V545" s="209">
        <f>IF(C545="",NA(),IF(OR(C545="Smelter not listed",C545="Smelter not yet identified"),MATCH($B545&amp;$D545,'Smelter Look-up'!$J:$J,0),MATCH($B545&amp;$C545,'Smelter Look-up'!$J:$J,0)))</f>
        <v>179</v>
      </c>
      <c r="X545" s="210">
        <f t="shared" si="75"/>
        <v>0</v>
      </c>
      <c r="AB545" s="211" t="str">
        <f t="shared" si="76"/>
        <v>GoldLT Metal Ltd.</v>
      </c>
    </row>
    <row r="546" spans="1:28" s="210" customFormat="1" ht="25.5">
      <c r="A546" s="165" t="s">
        <v>709</v>
      </c>
      <c r="B546" s="166" t="s">
        <v>1087</v>
      </c>
      <c r="C546" s="170" t="s">
        <v>591</v>
      </c>
      <c r="D546" s="213">
        <v>0</v>
      </c>
      <c r="E546" s="166" t="s">
        <v>15999</v>
      </c>
      <c r="F546" s="166" t="s">
        <v>709</v>
      </c>
      <c r="G546" s="166" t="s">
        <v>12764</v>
      </c>
      <c r="H546" s="167">
        <v>0</v>
      </c>
      <c r="I546" s="168" t="s">
        <v>1609</v>
      </c>
      <c r="J546" s="168" t="s">
        <v>12415</v>
      </c>
      <c r="K546" s="207"/>
      <c r="L546" s="207"/>
      <c r="M546" s="207"/>
      <c r="N546" s="207"/>
      <c r="O546" s="207"/>
      <c r="P546" s="169"/>
      <c r="Q546" s="208"/>
      <c r="R546" s="166" t="str">
        <f ca="1">IF(ISERROR($V546),"",OFFSET('Smelter Look-up'!$C$4,$V546-4,0)&amp;"")</f>
        <v>Torecom</v>
      </c>
      <c r="S546" s="165" t="str">
        <f t="shared" ca="1" si="74"/>
        <v>KR</v>
      </c>
      <c r="T546" s="165" t="str">
        <f ca="1">IF(B546="","",IF(ISERROR(MATCH($J546,SorP!$B$1:$B$6261,0)),"",INDIRECT("'SorP'!$A$"&amp;MATCH($S546&amp;$J546,SorP!C:C,0))))</f>
        <v>KR-44</v>
      </c>
      <c r="U546" s="185"/>
      <c r="V546" s="209">
        <f>IF(C546="",NA(),IF(OR(C546="Smelter not listed",C546="Smelter not yet identified"),MATCH($B546&amp;$D546,'Smelter Look-up'!$J:$J,0),MATCH($B546&amp;$C546,'Smelter Look-up'!$J:$J,0)))</f>
        <v>315</v>
      </c>
      <c r="X546" s="210">
        <f t="shared" si="75"/>
        <v>0</v>
      </c>
      <c r="AB546" s="211" t="str">
        <f t="shared" si="76"/>
        <v>GoldTorecom</v>
      </c>
    </row>
    <row r="547" spans="1:28" s="210" customFormat="1" ht="20.25">
      <c r="A547" s="165" t="s">
        <v>671</v>
      </c>
      <c r="B547" s="166" t="s">
        <v>1087</v>
      </c>
      <c r="C547" s="170" t="s">
        <v>806</v>
      </c>
      <c r="D547" s="213">
        <v>0</v>
      </c>
      <c r="E547" s="166" t="s">
        <v>16001</v>
      </c>
      <c r="F547" s="166" t="s">
        <v>671</v>
      </c>
      <c r="G547" s="166" t="s">
        <v>12764</v>
      </c>
      <c r="H547" s="167">
        <v>0</v>
      </c>
      <c r="I547" s="168" t="s">
        <v>16002</v>
      </c>
      <c r="J547" s="168" t="s">
        <v>12406</v>
      </c>
      <c r="K547" s="207"/>
      <c r="L547" s="207"/>
      <c r="M547" s="207"/>
      <c r="N547" s="207"/>
      <c r="O547" s="207"/>
      <c r="P547" s="169"/>
      <c r="Q547" s="208"/>
      <c r="R547" s="166" t="str">
        <f ca="1">IF(ISERROR($V547),"",OFFSET('Smelter Look-up'!$C$4,$V547-4,0)&amp;"")</f>
        <v>Kyrgyzaltyn JSC</v>
      </c>
      <c r="S547" s="165" t="str">
        <f t="shared" ca="1" si="74"/>
        <v>KG</v>
      </c>
      <c r="T547" s="165" t="str">
        <f ca="1">IF(B547="","",IF(ISERROR(MATCH($J547,SorP!$B$1:$B$6261,0)),"",INDIRECT("'SorP'!$A$"&amp;MATCH($S547&amp;$J547,SorP!C:C,0))))</f>
        <v>KG-C</v>
      </c>
      <c r="U547" s="185"/>
      <c r="V547" s="209">
        <f>IF(C547="",NA(),IF(OR(C547="Smelter not listed",C547="Smelter not yet identified"),MATCH($B547&amp;$D547,'Smelter Look-up'!$J:$J,0),MATCH($B547&amp;$C547,'Smelter Look-up'!$J:$J,0)))</f>
        <v>171</v>
      </c>
      <c r="X547" s="210">
        <f t="shared" si="75"/>
        <v>0</v>
      </c>
      <c r="AB547" s="211" t="str">
        <f t="shared" si="76"/>
        <v>GoldKyrgyzaltyn JSC</v>
      </c>
    </row>
    <row r="548" spans="1:28" s="210" customFormat="1" ht="25.5">
      <c r="A548" s="165" t="s">
        <v>2410</v>
      </c>
      <c r="B548" s="166" t="s">
        <v>1087</v>
      </c>
      <c r="C548" s="170" t="s">
        <v>2409</v>
      </c>
      <c r="D548" s="213">
        <v>0</v>
      </c>
      <c r="E548" s="166" t="s">
        <v>16003</v>
      </c>
      <c r="F548" s="166" t="s">
        <v>2410</v>
      </c>
      <c r="G548" s="166" t="s">
        <v>12764</v>
      </c>
      <c r="H548" s="167">
        <v>0</v>
      </c>
      <c r="I548" s="168" t="s">
        <v>2411</v>
      </c>
      <c r="J548" s="168" t="s">
        <v>2411</v>
      </c>
      <c r="K548" s="207"/>
      <c r="L548" s="207"/>
      <c r="M548" s="207"/>
      <c r="N548" s="207"/>
      <c r="O548" s="207"/>
      <c r="P548" s="169"/>
      <c r="Q548" s="208"/>
      <c r="R548" s="166" t="str">
        <f ca="1">IF(ISERROR($V548),"",OFFSET('Smelter Look-up'!$C$4,$V548-4,0)&amp;"")</f>
        <v>State Research Institute Center for Physical Sciences and Technology</v>
      </c>
      <c r="S548" s="165" t="str">
        <f t="shared" ca="1" si="74"/>
        <v>LT</v>
      </c>
      <c r="T548" s="165" t="str">
        <f ca="1">IF(B548="","",IF(ISERROR(MATCH($J548,SorP!$B$1:$B$6261,0)),"",INDIRECT("'SorP'!$A$"&amp;MATCH($S548&amp;$J548,SorP!C:C,0))))</f>
        <v>LT-58</v>
      </c>
      <c r="U548" s="185"/>
      <c r="V548" s="209">
        <f>IF(C548="",NA(),IF(OR(C548="Smelter not listed",C548="Smelter not yet identified"),MATCH($B548&amp;$D548,'Smelter Look-up'!$J:$J,0),MATCH($B548&amp;$C548,'Smelter Look-up'!$J:$J,0)))</f>
        <v>288</v>
      </c>
      <c r="X548" s="210">
        <f t="shared" si="75"/>
        <v>0</v>
      </c>
      <c r="AB548" s="211" t="str">
        <f t="shared" si="76"/>
        <v>GoldState Research Institute Center for Physical Sciences and Technology</v>
      </c>
    </row>
    <row r="549" spans="1:28" s="210" customFormat="1" ht="25.5">
      <c r="A549" s="165" t="s">
        <v>2207</v>
      </c>
      <c r="B549" s="166" t="s">
        <v>1087</v>
      </c>
      <c r="C549" s="170" t="s">
        <v>2206</v>
      </c>
      <c r="D549" s="213">
        <v>0</v>
      </c>
      <c r="E549" s="166" t="s">
        <v>15966</v>
      </c>
      <c r="F549" s="166" t="s">
        <v>2207</v>
      </c>
      <c r="G549" s="166" t="s">
        <v>12764</v>
      </c>
      <c r="H549" s="167">
        <v>0</v>
      </c>
      <c r="I549" s="168" t="s">
        <v>2239</v>
      </c>
      <c r="J549" s="168" t="s">
        <v>2240</v>
      </c>
      <c r="K549" s="207"/>
      <c r="L549" s="207"/>
      <c r="M549" s="207"/>
      <c r="N549" s="207"/>
      <c r="O549" s="207"/>
      <c r="P549" s="169"/>
      <c r="Q549" s="208"/>
      <c r="R549" s="166" t="str">
        <f ca="1">IF(ISERROR($V549),"",OFFSET('Smelter Look-up'!$C$4,$V549-4,0)&amp;"")</f>
        <v>Modeltech Sdn Bhd</v>
      </c>
      <c r="S549" s="165" t="str">
        <f t="shared" ca="1" si="74"/>
        <v>MY</v>
      </c>
      <c r="T549" s="165" t="str">
        <f ca="1">IF(B549="","",IF(ISERROR(MATCH($J549,SorP!$B$1:$B$6261,0)),"",INDIRECT("'SorP'!$A$"&amp;MATCH($S549&amp;$J549,SorP!C:C,0))))</f>
        <v>MY-04</v>
      </c>
      <c r="U549" s="185"/>
      <c r="V549" s="209">
        <f>IF(C549="",NA(),IF(OR(C549="Smelter not listed",C549="Smelter not yet identified"),MATCH($B549&amp;$D549,'Smelter Look-up'!$J:$J,0),MATCH($B549&amp;$C549,'Smelter Look-up'!$J:$J,0)))</f>
        <v>209</v>
      </c>
      <c r="X549" s="210">
        <f t="shared" si="75"/>
        <v>0</v>
      </c>
      <c r="AB549" s="211" t="str">
        <f t="shared" si="76"/>
        <v>GoldModeltech Sdn Bhd</v>
      </c>
    </row>
    <row r="550" spans="1:28" s="210" customFormat="1" ht="20.25">
      <c r="A550" s="165" t="s">
        <v>642</v>
      </c>
      <c r="B550" s="166" t="s">
        <v>1087</v>
      </c>
      <c r="C550" s="170" t="s">
        <v>865</v>
      </c>
      <c r="D550" s="213">
        <v>0</v>
      </c>
      <c r="E550" s="166" t="s">
        <v>15968</v>
      </c>
      <c r="F550" s="166" t="s">
        <v>642</v>
      </c>
      <c r="G550" s="166" t="s">
        <v>12764</v>
      </c>
      <c r="H550" s="167">
        <v>0</v>
      </c>
      <c r="I550" s="168" t="s">
        <v>1512</v>
      </c>
      <c r="J550" s="168" t="s">
        <v>1513</v>
      </c>
      <c r="K550" s="207"/>
      <c r="L550" s="207"/>
      <c r="M550" s="207"/>
      <c r="N550" s="207"/>
      <c r="O550" s="207"/>
      <c r="P550" s="169"/>
      <c r="Q550" s="208"/>
      <c r="R550" s="166" t="str">
        <f ca="1">IF(ISERROR($V550),"",OFFSET('Smelter Look-up'!$C$4,$V550-4,0)&amp;"")</f>
        <v>Caridad</v>
      </c>
      <c r="S550" s="165" t="str">
        <f t="shared" ref="S550:S580" ca="1" si="77">IF(B550="","",IF(ISERROR(MATCH($E550,CL,0)),"Unknown",INDIRECT("'C'!$A$"&amp;MATCH($E550,CL,0)+1)))</f>
        <v>MX</v>
      </c>
      <c r="T550" s="165" t="str">
        <f ca="1">IF(B550="","",IF(ISERROR(MATCH($J550,SorP!$B$1:$B$6261,0)),"",INDIRECT("'SorP'!$A$"&amp;MATCH($S550&amp;$J550,SorP!C:C,0))))</f>
        <v>MX-SON</v>
      </c>
      <c r="U550" s="185"/>
      <c r="V550" s="209">
        <f>IF(C550="",NA(),IF(OR(C550="Smelter not listed",C550="Smelter not yet identified"),MATCH($B550&amp;$D550,'Smelter Look-up'!$J:$J,0),MATCH($B550&amp;$C550,'Smelter Look-up'!$J:$J,0)))</f>
        <v>55</v>
      </c>
      <c r="X550" s="210">
        <f t="shared" ref="X550:X580" si="78">IF(AND(C550="Smelter not listed",OR(LEN(D550)=0,LEN(E550)=0)),1,0)</f>
        <v>0</v>
      </c>
      <c r="AB550" s="211" t="str">
        <f t="shared" ref="AB550:AB580" si="79">B550&amp;C550</f>
        <v>GoldCaridad</v>
      </c>
    </row>
    <row r="551" spans="1:28" s="210" customFormat="1" ht="20.25">
      <c r="A551" s="165" t="s">
        <v>2212</v>
      </c>
      <c r="B551" s="166" t="s">
        <v>1087</v>
      </c>
      <c r="C551" s="170" t="s">
        <v>13279</v>
      </c>
      <c r="D551" s="213">
        <v>0</v>
      </c>
      <c r="E551" s="166" t="s">
        <v>16004</v>
      </c>
      <c r="F551" s="166" t="s">
        <v>2212</v>
      </c>
      <c r="G551" s="166" t="s">
        <v>12764</v>
      </c>
      <c r="H551" s="167">
        <v>0</v>
      </c>
      <c r="I551" s="168" t="s">
        <v>2241</v>
      </c>
      <c r="J551" s="168" t="s">
        <v>8529</v>
      </c>
      <c r="K551" s="207"/>
      <c r="L551" s="207"/>
      <c r="M551" s="207"/>
      <c r="N551" s="207"/>
      <c r="O551" s="207"/>
      <c r="P551" s="169"/>
      <c r="Q551" s="208"/>
      <c r="R551" s="166" t="str">
        <f ca="1">IF(ISERROR($V551),"",OFFSET('Smelter Look-up'!$C$4,$V551-4,0)&amp;"")</f>
        <v>REMONDIS PMR B.V.</v>
      </c>
      <c r="S551" s="165" t="str">
        <f t="shared" ca="1" si="77"/>
        <v>Unknown</v>
      </c>
      <c r="T551" s="165" t="e">
        <f ca="1">IF(B551="","",IF(ISERROR(MATCH($J551,SorP!$B$1:$B$6261,0)),"",INDIRECT("'SorP'!$A$"&amp;MATCH($S551&amp;$J551,SorP!C:C,0))))</f>
        <v>#N/A</v>
      </c>
      <c r="U551" s="185"/>
      <c r="V551" s="209">
        <f>IF(C551="",NA(),IF(OR(C551="Smelter not listed",C551="Smelter not yet identified"),MATCH($B551&amp;$D551,'Smelter Look-up'!$J:$J,0),MATCH($B551&amp;$C551,'Smelter Look-up'!$J:$J,0)))</f>
        <v>244</v>
      </c>
      <c r="X551" s="210">
        <f t="shared" si="78"/>
        <v>0</v>
      </c>
      <c r="AB551" s="211" t="str">
        <f t="shared" si="79"/>
        <v>GoldREMONDIS PMR B.V.</v>
      </c>
    </row>
    <row r="552" spans="1:28" s="210" customFormat="1" ht="25.5">
      <c r="A552" s="165" t="s">
        <v>681</v>
      </c>
      <c r="B552" s="166" t="s">
        <v>1087</v>
      </c>
      <c r="C552" s="170" t="s">
        <v>11980</v>
      </c>
      <c r="D552" s="213">
        <v>0</v>
      </c>
      <c r="E552" s="166" t="s">
        <v>15968</v>
      </c>
      <c r="F552" s="166" t="s">
        <v>681</v>
      </c>
      <c r="G552" s="166" t="s">
        <v>12764</v>
      </c>
      <c r="H552" s="167">
        <v>0</v>
      </c>
      <c r="I552" s="168" t="s">
        <v>1567</v>
      </c>
      <c r="J552" s="168" t="s">
        <v>12427</v>
      </c>
      <c r="K552" s="207"/>
      <c r="L552" s="207"/>
      <c r="M552" s="207"/>
      <c r="N552" s="207"/>
      <c r="O552" s="207"/>
      <c r="P552" s="169"/>
      <c r="Q552" s="208"/>
      <c r="R552" s="166" t="str">
        <f ca="1">IF(ISERROR($V552),"",OFFSET('Smelter Look-up'!$C$4,$V552-4,0)&amp;"")</f>
        <v>Metalurgica Met-Mex Penoles S.A. De C.V.</v>
      </c>
      <c r="S552" s="165" t="str">
        <f t="shared" ca="1" si="77"/>
        <v>MX</v>
      </c>
      <c r="T552" s="165" t="str">
        <f ca="1">IF(B552="","",IF(ISERROR(MATCH($J552,SorP!$B$1:$B$6261,0)),"",INDIRECT("'SorP'!$A$"&amp;MATCH($S552&amp;$J552,SorP!C:C,0))))</f>
        <v>MX-COA</v>
      </c>
      <c r="U552" s="185"/>
      <c r="V552" s="209">
        <f>IF(C552="",NA(),IF(OR(C552="Smelter not listed",C552="Smelter not yet identified"),MATCH($B552&amp;$D552,'Smelter Look-up'!$J:$J,0),MATCH($B552&amp;$C552,'Smelter Look-up'!$J:$J,0)))</f>
        <v>198</v>
      </c>
      <c r="X552" s="210">
        <f t="shared" si="78"/>
        <v>0</v>
      </c>
      <c r="AB552" s="211" t="str">
        <f t="shared" si="79"/>
        <v>GoldMetalurgica Met-Mex Penoles S.A. De C.V.</v>
      </c>
    </row>
    <row r="553" spans="1:28" s="210" customFormat="1" ht="20.25">
      <c r="A553" s="165" t="s">
        <v>2114</v>
      </c>
      <c r="B553" s="166" t="s">
        <v>1087</v>
      </c>
      <c r="C553" s="170" t="s">
        <v>2113</v>
      </c>
      <c r="D553" s="213">
        <v>0</v>
      </c>
      <c r="E553" s="166" t="s">
        <v>16005</v>
      </c>
      <c r="F553" s="166" t="s">
        <v>2114</v>
      </c>
      <c r="G553" s="166" t="s">
        <v>12764</v>
      </c>
      <c r="H553" s="167">
        <v>0</v>
      </c>
      <c r="I553" s="168" t="s">
        <v>2208</v>
      </c>
      <c r="J553" s="168" t="s">
        <v>2115</v>
      </c>
      <c r="K553" s="207"/>
      <c r="L553" s="207"/>
      <c r="M553" s="207"/>
      <c r="N553" s="207"/>
      <c r="O553" s="207"/>
      <c r="P553" s="169"/>
      <c r="Q553" s="208"/>
      <c r="R553" s="166" t="str">
        <f ca="1">IF(ISERROR($V553),"",OFFSET('Smelter Look-up'!$C$4,$V553-4,0)&amp;"")</f>
        <v>Morris and Watson</v>
      </c>
      <c r="S553" s="165" t="str">
        <f t="shared" ca="1" si="77"/>
        <v>NZ</v>
      </c>
      <c r="T553" s="165" t="str">
        <f ca="1">IF(B553="","",IF(ISERROR(MATCH($J553,SorP!$B$1:$B$6261,0)),"",INDIRECT("'SorP'!$A$"&amp;MATCH($S553&amp;$J553,SorP!C:C,0))))</f>
        <v>NZ-AUK</v>
      </c>
      <c r="U553" s="185"/>
      <c r="V553" s="209">
        <f>IF(C553="",NA(),IF(OR(C553="Smelter not listed",C553="Smelter not yet identified"),MATCH($B553&amp;$D553,'Smelter Look-up'!$J:$J,0),MATCH($B553&amp;$C553,'Smelter Look-up'!$J:$J,0)))</f>
        <v>210</v>
      </c>
      <c r="X553" s="210">
        <f t="shared" si="78"/>
        <v>0</v>
      </c>
      <c r="AB553" s="211" t="str">
        <f t="shared" si="79"/>
        <v>GoldMorris and Watson</v>
      </c>
    </row>
    <row r="554" spans="1:28" s="210" customFormat="1" ht="20.25">
      <c r="A554" s="165" t="s">
        <v>1342</v>
      </c>
      <c r="B554" s="166" t="s">
        <v>1087</v>
      </c>
      <c r="C554" s="170" t="s">
        <v>12257</v>
      </c>
      <c r="D554" s="213">
        <v>0</v>
      </c>
      <c r="E554" s="166" t="s">
        <v>15981</v>
      </c>
      <c r="F554" s="166" t="s">
        <v>1342</v>
      </c>
      <c r="G554" s="166" t="s">
        <v>12764</v>
      </c>
      <c r="H554" s="167">
        <v>0</v>
      </c>
      <c r="I554" s="168" t="s">
        <v>1626</v>
      </c>
      <c r="J554" s="168" t="s">
        <v>9073</v>
      </c>
      <c r="K554" s="207"/>
      <c r="L554" s="207"/>
      <c r="M554" s="207"/>
      <c r="N554" s="207"/>
      <c r="O554" s="207"/>
      <c r="P554" s="169"/>
      <c r="Q554" s="208"/>
      <c r="R554" s="166" t="str">
        <f ca="1">IF(ISERROR($V554),"",OFFSET('Smelter Look-up'!$C$4,$V554-4,0)&amp;"")</f>
        <v>KGHM Polska Miedz Spolka Akcyjna</v>
      </c>
      <c r="S554" s="165" t="str">
        <f t="shared" ca="1" si="77"/>
        <v>PL</v>
      </c>
      <c r="T554" s="165" t="str">
        <f ca="1">IF(B554="","",IF(ISERROR(MATCH($J554,SorP!$B$1:$B$6261,0)),"",INDIRECT("'SorP'!$A$"&amp;MATCH($S554&amp;$J554,SorP!C:C,0))))</f>
        <v>PL-02</v>
      </c>
      <c r="U554" s="185"/>
      <c r="V554" s="209">
        <f>IF(C554="",NA(),IF(OR(C554="Smelter not listed",C554="Smelter not yet identified"),MATCH($B554&amp;$D554,'Smelter Look-up'!$J:$J,0),MATCH($B554&amp;$C554,'Smelter Look-up'!$J:$J,0)))</f>
        <v>160</v>
      </c>
      <c r="X554" s="210">
        <f t="shared" si="78"/>
        <v>0</v>
      </c>
      <c r="AB554" s="211" t="str">
        <f t="shared" si="79"/>
        <v>GoldKGHM Polska Miedz Spolka Akcyjna</v>
      </c>
    </row>
    <row r="555" spans="1:28" s="210" customFormat="1" ht="25.5">
      <c r="A555" s="165" t="s">
        <v>638</v>
      </c>
      <c r="B555" s="166" t="s">
        <v>1087</v>
      </c>
      <c r="C555" s="170" t="s">
        <v>864</v>
      </c>
      <c r="D555" s="213">
        <v>0</v>
      </c>
      <c r="E555" s="166" t="s">
        <v>15980</v>
      </c>
      <c r="F555" s="166" t="s">
        <v>638</v>
      </c>
      <c r="G555" s="166" t="s">
        <v>12764</v>
      </c>
      <c r="H555" s="167">
        <v>0</v>
      </c>
      <c r="I555" s="168" t="s">
        <v>2107</v>
      </c>
      <c r="J555" s="168" t="s">
        <v>9026</v>
      </c>
      <c r="K555" s="207"/>
      <c r="L555" s="207"/>
      <c r="M555" s="207"/>
      <c r="N555" s="207"/>
      <c r="O555" s="207"/>
      <c r="P555" s="169"/>
      <c r="Q555" s="208"/>
      <c r="R555" s="166" t="str">
        <f ca="1">IF(ISERROR($V555),"",OFFSET('Smelter Look-up'!$C$4,$V555-4,0)&amp;"")</f>
        <v>Bangko Sentral ng Pilipinas (Central Bank of the Philippines)</v>
      </c>
      <c r="S555" s="165" t="str">
        <f t="shared" ca="1" si="77"/>
        <v>PH</v>
      </c>
      <c r="T555" s="165" t="str">
        <f ca="1">IF(B555="","",IF(ISERROR(MATCH($J555,SorP!$B$1:$B$6261,0)),"",INDIRECT("'SorP'!$A$"&amp;MATCH($S555&amp;$J555,SorP!C:C,0))))</f>
        <v>PH-RIZ</v>
      </c>
      <c r="U555" s="185"/>
      <c r="V555" s="209">
        <f>IF(C555="",NA(),IF(OR(C555="Smelter not listed",C555="Smelter not yet identified"),MATCH($B555&amp;$D555,'Smelter Look-up'!$J:$J,0),MATCH($B555&amp;$C555,'Smelter Look-up'!$J:$J,0)))</f>
        <v>49</v>
      </c>
      <c r="X555" s="210">
        <f t="shared" si="78"/>
        <v>0</v>
      </c>
      <c r="AB555" s="211" t="str">
        <f t="shared" si="79"/>
        <v>GoldBangko Sentral ng Pilipinas (Central Bank of the Philippines)</v>
      </c>
    </row>
    <row r="556" spans="1:28" s="210" customFormat="1" ht="25.5">
      <c r="A556" s="165" t="s">
        <v>701</v>
      </c>
      <c r="B556" s="166" t="s">
        <v>1087</v>
      </c>
      <c r="C556" s="170" t="s">
        <v>874</v>
      </c>
      <c r="D556" s="213">
        <v>0</v>
      </c>
      <c r="E556" s="166" t="s">
        <v>15969</v>
      </c>
      <c r="F556" s="166" t="s">
        <v>701</v>
      </c>
      <c r="G556" s="166" t="s">
        <v>12764</v>
      </c>
      <c r="H556" s="167">
        <v>0</v>
      </c>
      <c r="I556" s="168" t="s">
        <v>1599</v>
      </c>
      <c r="J556" s="168" t="s">
        <v>9536</v>
      </c>
      <c r="K556" s="207"/>
      <c r="L556" s="207"/>
      <c r="M556" s="207"/>
      <c r="N556" s="207"/>
      <c r="O556" s="207"/>
      <c r="P556" s="169"/>
      <c r="Q556" s="208"/>
      <c r="R556" s="166" t="str">
        <f ca="1">IF(ISERROR($V556),"",OFFSET('Smelter Look-up'!$C$4,$V556-4,0)&amp;"")</f>
        <v>SOE Shyolkovsky Factory of Secondary Precious Metals</v>
      </c>
      <c r="S556" s="165" t="str">
        <f t="shared" ca="1" si="77"/>
        <v>RU</v>
      </c>
      <c r="T556" s="165" t="str">
        <f ca="1">IF(B556="","",IF(ISERROR(MATCH($J556,SorP!$B$1:$B$6261,0)),"",INDIRECT("'SorP'!$A$"&amp;MATCH($S556&amp;$J556,SorP!C:C,0))))</f>
        <v>RU-MOS</v>
      </c>
      <c r="U556" s="185"/>
      <c r="V556" s="209">
        <f>IF(C556="",NA(),IF(OR(C556="Smelter not listed",C556="Smelter not yet identified"),MATCH($B556&amp;$D556,'Smelter Look-up'!$J:$J,0),MATCH($B556&amp;$C556,'Smelter Look-up'!$J:$J,0)))</f>
        <v>281</v>
      </c>
      <c r="X556" s="210">
        <f t="shared" si="78"/>
        <v>0</v>
      </c>
      <c r="AB556" s="211" t="str">
        <f t="shared" si="79"/>
        <v>GoldSOE Shyolkovsky Factory of Secondary Precious Metals</v>
      </c>
    </row>
    <row r="557" spans="1:28" s="210" customFormat="1" ht="25.5">
      <c r="A557" s="165" t="s">
        <v>689</v>
      </c>
      <c r="B557" s="166" t="s">
        <v>1087</v>
      </c>
      <c r="C557" s="170" t="s">
        <v>2161</v>
      </c>
      <c r="D557" s="213">
        <v>0</v>
      </c>
      <c r="E557" s="166" t="s">
        <v>15969</v>
      </c>
      <c r="F557" s="166" t="s">
        <v>689</v>
      </c>
      <c r="G557" s="166" t="s">
        <v>12764</v>
      </c>
      <c r="H557" s="167">
        <v>0</v>
      </c>
      <c r="I557" s="168" t="s">
        <v>1578</v>
      </c>
      <c r="J557" s="168" t="s">
        <v>9612</v>
      </c>
      <c r="K557" s="207"/>
      <c r="L557" s="207"/>
      <c r="M557" s="207"/>
      <c r="N557" s="207"/>
      <c r="O557" s="207"/>
      <c r="P557" s="169"/>
      <c r="Q557" s="208"/>
      <c r="R557" s="166" t="str">
        <f ca="1">IF(ISERROR($V557),"",OFFSET('Smelter Look-up'!$C$4,$V557-4,0)&amp;"")</f>
        <v>OJSC "The Gulidov Krasnoyarsk Non-Ferrous Metals Plant" (OJSC Krastsvetmet)</v>
      </c>
      <c r="S557" s="165" t="str">
        <f t="shared" ca="1" si="77"/>
        <v>RU</v>
      </c>
      <c r="T557" s="165" t="str">
        <f ca="1">IF(B557="","",IF(ISERROR(MATCH($J557,SorP!$B$1:$B$6261,0)),"",INDIRECT("'SorP'!$A$"&amp;MATCH($S557&amp;$J557,SorP!C:C,0))))</f>
        <v>RU-KYA</v>
      </c>
      <c r="U557" s="185"/>
      <c r="V557" s="209">
        <f>IF(C557="",NA(),IF(OR(C557="Smelter not listed",C557="Smelter not yet identified"),MATCH($B557&amp;$D557,'Smelter Look-up'!$J:$J,0),MATCH($B557&amp;$C557,'Smelter Look-up'!$J:$J,0)))</f>
        <v>225</v>
      </c>
      <c r="X557" s="210">
        <f t="shared" si="78"/>
        <v>0</v>
      </c>
      <c r="AB557" s="211" t="str">
        <f t="shared" si="79"/>
        <v>GoldOJSC "The Gulidov Krasnoyarsk Non-Ferrous Metals Plant" (OJSC Krastsvetmet)</v>
      </c>
    </row>
    <row r="558" spans="1:28" s="210" customFormat="1" ht="25.5">
      <c r="A558" s="165" t="s">
        <v>664</v>
      </c>
      <c r="B558" s="166" t="s">
        <v>1087</v>
      </c>
      <c r="C558" s="170" t="s">
        <v>869</v>
      </c>
      <c r="D558" s="213">
        <v>0</v>
      </c>
      <c r="E558" s="166" t="s">
        <v>15969</v>
      </c>
      <c r="F558" s="166" t="s">
        <v>664</v>
      </c>
      <c r="G558" s="166" t="s">
        <v>12764</v>
      </c>
      <c r="H558" s="167">
        <v>0</v>
      </c>
      <c r="I558" s="168" t="s">
        <v>1550</v>
      </c>
      <c r="J558" s="168" t="s">
        <v>9520</v>
      </c>
      <c r="K558" s="207"/>
      <c r="L558" s="207"/>
      <c r="M558" s="207"/>
      <c r="N558" s="207"/>
      <c r="O558" s="207"/>
      <c r="P558" s="169"/>
      <c r="Q558" s="208"/>
      <c r="R558" s="166" t="str">
        <f ca="1">IF(ISERROR($V558),"",OFFSET('Smelter Look-up'!$C$4,$V558-4,0)&amp;"")</f>
        <v>JSC Ekaterinburg Non-Ferrous Metal Processing Plant</v>
      </c>
      <c r="S558" s="165" t="str">
        <f t="shared" ca="1" si="77"/>
        <v>RU</v>
      </c>
      <c r="T558" s="165" t="str">
        <f ca="1">IF(B558="","",IF(ISERROR(MATCH($J558,SorP!$B$1:$B$6261,0)),"",INDIRECT("'SorP'!$A$"&amp;MATCH($S558&amp;$J558,SorP!C:C,0))))</f>
        <v>RU-SVE</v>
      </c>
      <c r="U558" s="185"/>
      <c r="V558" s="209">
        <f>IF(C558="",NA(),IF(OR(C558="Smelter not listed",C558="Smelter not yet identified"),MATCH($B558&amp;$D558,'Smelter Look-up'!$J:$J,0),MATCH($B558&amp;$C558,'Smelter Look-up'!$J:$J,0)))</f>
        <v>148</v>
      </c>
      <c r="X558" s="210">
        <f t="shared" si="78"/>
        <v>0</v>
      </c>
      <c r="AB558" s="211" t="str">
        <f t="shared" si="79"/>
        <v>GoldJSC Ekaterinburg Non-Ferrous Metal Processing Plant</v>
      </c>
    </row>
    <row r="559" spans="1:28" s="210" customFormat="1" ht="25.5">
      <c r="A559" s="165" t="s">
        <v>665</v>
      </c>
      <c r="B559" s="166" t="s">
        <v>1087</v>
      </c>
      <c r="C559" s="170" t="s">
        <v>1359</v>
      </c>
      <c r="D559" s="213">
        <v>0</v>
      </c>
      <c r="E559" s="166" t="s">
        <v>15969</v>
      </c>
      <c r="F559" s="166" t="s">
        <v>665</v>
      </c>
      <c r="G559" s="166" t="s">
        <v>12764</v>
      </c>
      <c r="H559" s="167">
        <v>0</v>
      </c>
      <c r="I559" s="168" t="s">
        <v>1550</v>
      </c>
      <c r="J559" s="168" t="s">
        <v>9520</v>
      </c>
      <c r="K559" s="207"/>
      <c r="L559" s="207"/>
      <c r="M559" s="207"/>
      <c r="N559" s="207"/>
      <c r="O559" s="207"/>
      <c r="P559" s="169"/>
      <c r="Q559" s="208"/>
      <c r="R559" s="166" t="str">
        <f ca="1">IF(ISERROR($V559),"",OFFSET('Smelter Look-up'!$C$4,$V559-4,0)&amp;"")</f>
        <v>JSC Uralelectromed</v>
      </c>
      <c r="S559" s="165" t="str">
        <f t="shared" ca="1" si="77"/>
        <v>RU</v>
      </c>
      <c r="T559" s="165" t="str">
        <f ca="1">IF(B559="","",IF(ISERROR(MATCH($J559,SorP!$B$1:$B$6261,0)),"",INDIRECT("'SorP'!$A$"&amp;MATCH($S559&amp;$J559,SorP!C:C,0))))</f>
        <v>RU-SVE</v>
      </c>
      <c r="U559" s="185"/>
      <c r="V559" s="209">
        <f>IF(C559="",NA(),IF(OR(C559="Smelter not listed",C559="Smelter not yet identified"),MATCH($B559&amp;$D559,'Smelter Look-up'!$J:$J,0),MATCH($B559&amp;$C559,'Smelter Look-up'!$J:$J,0)))</f>
        <v>150</v>
      </c>
      <c r="X559" s="210">
        <f t="shared" si="78"/>
        <v>0</v>
      </c>
      <c r="AB559" s="211" t="str">
        <f t="shared" si="79"/>
        <v>GoldJSC Uralelectromed</v>
      </c>
    </row>
    <row r="560" spans="1:28" s="210" customFormat="1" ht="25.5">
      <c r="A560" s="165" t="s">
        <v>651</v>
      </c>
      <c r="B560" s="166" t="s">
        <v>1087</v>
      </c>
      <c r="C560" s="170" t="s">
        <v>14501</v>
      </c>
      <c r="D560" s="213">
        <v>0</v>
      </c>
      <c r="E560" s="166" t="s">
        <v>15969</v>
      </c>
      <c r="F560" s="166" t="s">
        <v>651</v>
      </c>
      <c r="G560" s="166" t="s">
        <v>12764</v>
      </c>
      <c r="H560" s="167">
        <v>0</v>
      </c>
      <c r="I560" s="168" t="s">
        <v>1533</v>
      </c>
      <c r="J560" s="168" t="s">
        <v>9582</v>
      </c>
      <c r="K560" s="207"/>
      <c r="L560" s="207"/>
      <c r="M560" s="207"/>
      <c r="N560" s="207"/>
      <c r="O560" s="207"/>
      <c r="P560" s="169"/>
      <c r="Q560" s="208"/>
      <c r="R560" s="166" t="str">
        <f ca="1">IF(ISERROR($V560),"",OFFSET('Smelter Look-up'!$C$4,$V560-4,0)&amp;"")</f>
        <v>JSC Novosibirsk Refinery</v>
      </c>
      <c r="S560" s="165" t="str">
        <f t="shared" ca="1" si="77"/>
        <v>RU</v>
      </c>
      <c r="T560" s="165" t="str">
        <f ca="1">IF(B560="","",IF(ISERROR(MATCH($J560,SorP!$B$1:$B$6261,0)),"",INDIRECT("'SorP'!$A$"&amp;MATCH($S560&amp;$J560,SorP!C:C,0))))</f>
        <v>RU-NVS</v>
      </c>
      <c r="U560" s="185"/>
      <c r="V560" s="209">
        <f>IF(C560="",NA(),IF(OR(C560="Smelter not listed",C560="Smelter not yet identified"),MATCH($B560&amp;$D560,'Smelter Look-up'!$J:$J,0),MATCH($B560&amp;$C560,'Smelter Look-up'!$J:$J,0)))</f>
        <v>149</v>
      </c>
      <c r="X560" s="210">
        <f t="shared" si="78"/>
        <v>0</v>
      </c>
      <c r="AB560" s="211" t="str">
        <f t="shared" si="79"/>
        <v>GoldJSC Novosibirsk Refinery</v>
      </c>
    </row>
    <row r="561" spans="1:28" s="210" customFormat="1" ht="20.25">
      <c r="A561" s="165" t="s">
        <v>684</v>
      </c>
      <c r="B561" s="166" t="s">
        <v>1087</v>
      </c>
      <c r="C561" s="170" t="s">
        <v>871</v>
      </c>
      <c r="D561" s="213">
        <v>0</v>
      </c>
      <c r="E561" s="166" t="s">
        <v>15969</v>
      </c>
      <c r="F561" s="166" t="s">
        <v>684</v>
      </c>
      <c r="G561" s="166" t="s">
        <v>12764</v>
      </c>
      <c r="H561" s="167">
        <v>0</v>
      </c>
      <c r="I561" s="168" t="s">
        <v>1571</v>
      </c>
      <c r="J561" s="168" t="s">
        <v>9469</v>
      </c>
      <c r="K561" s="207"/>
      <c r="L561" s="207"/>
      <c r="M561" s="207"/>
      <c r="N561" s="207"/>
      <c r="O561" s="207"/>
      <c r="P561" s="169"/>
      <c r="Q561" s="208"/>
      <c r="R561" s="166" t="str">
        <f ca="1">IF(ISERROR($V561),"",OFFSET('Smelter Look-up'!$C$4,$V561-4,0)&amp;"")</f>
        <v>Moscow Special Alloys Processing Plant</v>
      </c>
      <c r="S561" s="165" t="str">
        <f t="shared" ca="1" si="77"/>
        <v>RU</v>
      </c>
      <c r="T561" s="165" t="str">
        <f ca="1">IF(B561="","",IF(ISERROR(MATCH($J561,SorP!$B$1:$B$6261,0)),"",INDIRECT("'SorP'!$A$"&amp;MATCH($S561&amp;$J561,SorP!C:C,0))))</f>
        <v>RU-MOW</v>
      </c>
      <c r="U561" s="185"/>
      <c r="V561" s="209">
        <f>IF(C561="",NA(),IF(OR(C561="Smelter not listed",C561="Smelter not yet identified"),MATCH($B561&amp;$D561,'Smelter Look-up'!$J:$J,0),MATCH($B561&amp;$C561,'Smelter Look-up'!$J:$J,0)))</f>
        <v>211</v>
      </c>
      <c r="X561" s="210">
        <f t="shared" si="78"/>
        <v>0</v>
      </c>
      <c r="AB561" s="211" t="str">
        <f t="shared" si="79"/>
        <v>GoldMoscow Special Alloys Processing Plant</v>
      </c>
    </row>
    <row r="562" spans="1:28" s="210" customFormat="1" ht="25.5">
      <c r="A562" s="165" t="s">
        <v>2397</v>
      </c>
      <c r="B562" s="166" t="s">
        <v>1087</v>
      </c>
      <c r="C562" s="170" t="s">
        <v>2396</v>
      </c>
      <c r="D562" s="213">
        <v>0</v>
      </c>
      <c r="E562" s="166" t="s">
        <v>15969</v>
      </c>
      <c r="F562" s="166" t="s">
        <v>2397</v>
      </c>
      <c r="G562" s="166" t="s">
        <v>12764</v>
      </c>
      <c r="H562" s="167">
        <v>0</v>
      </c>
      <c r="I562" s="168" t="s">
        <v>11962</v>
      </c>
      <c r="J562" s="168" t="s">
        <v>9527</v>
      </c>
      <c r="K562" s="207"/>
      <c r="L562" s="207"/>
      <c r="M562" s="207"/>
      <c r="N562" s="207"/>
      <c r="O562" s="207"/>
      <c r="P562" s="169"/>
      <c r="Q562" s="208"/>
      <c r="R562" s="166" t="str">
        <f ca="1">IF(ISERROR($V562),"",OFFSET('Smelter Look-up'!$C$4,$V562-4,0)&amp;"")</f>
        <v>Kyshtym Copper-Electrolytic Plant ZAO</v>
      </c>
      <c r="S562" s="165" t="str">
        <f t="shared" ca="1" si="77"/>
        <v>RU</v>
      </c>
      <c r="T562" s="165" t="str">
        <f ca="1">IF(B562="","",IF(ISERROR(MATCH($J562,SorP!$B$1:$B$6261,0)),"",INDIRECT("'SorP'!$A$"&amp;MATCH($S562&amp;$J562,SorP!C:C,0))))</f>
        <v>RU-CHE</v>
      </c>
      <c r="U562" s="185"/>
      <c r="V562" s="209">
        <f>IF(C562="",NA(),IF(OR(C562="Smelter not listed",C562="Smelter not yet identified"),MATCH($B562&amp;$D562,'Smelter Look-up'!$J:$J,0),MATCH($B562&amp;$C562,'Smelter Look-up'!$J:$J,0)))</f>
        <v>172</v>
      </c>
      <c r="X562" s="210">
        <f t="shared" si="78"/>
        <v>0</v>
      </c>
      <c r="AB562" s="211" t="str">
        <f t="shared" si="79"/>
        <v>GoldKyshtym Copper-Electrolytic Plant ZAO</v>
      </c>
    </row>
    <row r="563" spans="1:28" s="210" customFormat="1" ht="20.25">
      <c r="A563" s="165" t="s">
        <v>692</v>
      </c>
      <c r="B563" s="166" t="s">
        <v>1087</v>
      </c>
      <c r="C563" s="170" t="s">
        <v>872</v>
      </c>
      <c r="D563" s="213">
        <v>0</v>
      </c>
      <c r="E563" s="166" t="s">
        <v>15969</v>
      </c>
      <c r="F563" s="166" t="s">
        <v>692</v>
      </c>
      <c r="G563" s="166" t="s">
        <v>12764</v>
      </c>
      <c r="H563" s="167">
        <v>0</v>
      </c>
      <c r="I563" s="168" t="s">
        <v>1580</v>
      </c>
      <c r="J563" s="168" t="s">
        <v>9472</v>
      </c>
      <c r="K563" s="207"/>
      <c r="L563" s="207"/>
      <c r="M563" s="207"/>
      <c r="N563" s="207"/>
      <c r="O563" s="207"/>
      <c r="P563" s="169"/>
      <c r="Q563" s="208"/>
      <c r="R563" s="166" t="str">
        <f ca="1">IF(ISERROR($V563),"",OFFSET('Smelter Look-up'!$C$4,$V563-4,0)&amp;"")</f>
        <v>Prioksky Plant of Non-Ferrous Metals</v>
      </c>
      <c r="S563" s="165" t="str">
        <f t="shared" ca="1" si="77"/>
        <v>RU</v>
      </c>
      <c r="T563" s="165" t="str">
        <f ca="1">IF(B563="","",IF(ISERROR(MATCH($J563,SorP!$B$1:$B$6261,0)),"",INDIRECT("'SorP'!$A$"&amp;MATCH($S563&amp;$J563,SorP!C:C,0))))</f>
        <v>RU-RYA</v>
      </c>
      <c r="U563" s="185"/>
      <c r="V563" s="209">
        <f>IF(C563="",NA(),IF(OR(C563="Smelter not listed",C563="Smelter not yet identified"),MATCH($B563&amp;$D563,'Smelter Look-up'!$J:$J,0),MATCH($B563&amp;$C563,'Smelter Look-up'!$J:$J,0)))</f>
        <v>235</v>
      </c>
      <c r="X563" s="210">
        <f t="shared" si="78"/>
        <v>0</v>
      </c>
      <c r="AB563" s="211" t="str">
        <f t="shared" si="79"/>
        <v>GoldPrioksky Plant of Non-Ferrous Metals</v>
      </c>
    </row>
    <row r="564" spans="1:28" s="210" customFormat="1" ht="20.25">
      <c r="A564" s="165" t="s">
        <v>678</v>
      </c>
      <c r="B564" s="166" t="s">
        <v>1087</v>
      </c>
      <c r="C564" s="170" t="s">
        <v>2059</v>
      </c>
      <c r="D564" s="213">
        <v>0</v>
      </c>
      <c r="E564" s="166" t="s">
        <v>12274</v>
      </c>
      <c r="F564" s="166" t="s">
        <v>678</v>
      </c>
      <c r="G564" s="166" t="s">
        <v>12764</v>
      </c>
      <c r="H564" s="167">
        <v>0</v>
      </c>
      <c r="I564" s="168" t="s">
        <v>12274</v>
      </c>
      <c r="J564" s="168" t="s">
        <v>9870</v>
      </c>
      <c r="K564" s="207"/>
      <c r="L564" s="207"/>
      <c r="M564" s="207"/>
      <c r="N564" s="207"/>
      <c r="O564" s="207"/>
      <c r="P564" s="169"/>
      <c r="Q564" s="208"/>
      <c r="R564" s="166" t="str">
        <f ca="1">IF(ISERROR($V564),"",OFFSET('Smelter Look-up'!$C$4,$V564-4,0)&amp;"")</f>
        <v>Metalor Technologies (Singapore) Pte., Ltd.</v>
      </c>
      <c r="S564" s="165" t="str">
        <f t="shared" ca="1" si="77"/>
        <v>SG</v>
      </c>
      <c r="T564" s="165" t="str">
        <f ca="1">IF(B564="","",IF(ISERROR(MATCH($J564,SorP!$B$1:$B$6261,0)),"",INDIRECT("'SorP'!$A$"&amp;MATCH($S564&amp;$J564,SorP!C:C,0))))</f>
        <v>SG-05</v>
      </c>
      <c r="U564" s="185"/>
      <c r="V564" s="209">
        <f>IF(C564="",NA(),IF(OR(C564="Smelter not listed",C564="Smelter not yet identified"),MATCH($B564&amp;$D564,'Smelter Look-up'!$J:$J,0),MATCH($B564&amp;$C564,'Smelter Look-up'!$J:$J,0)))</f>
        <v>194</v>
      </c>
      <c r="X564" s="210">
        <f t="shared" si="78"/>
        <v>0</v>
      </c>
      <c r="AB564" s="211" t="str">
        <f t="shared" si="79"/>
        <v>GoldMetalor Technologies (Singapore) Pte., Ltd.</v>
      </c>
    </row>
    <row r="565" spans="1:28" s="210" customFormat="1" ht="20.25">
      <c r="A565" s="165" t="s">
        <v>2185</v>
      </c>
      <c r="B565" s="166" t="s">
        <v>1087</v>
      </c>
      <c r="C565" s="170" t="s">
        <v>2184</v>
      </c>
      <c r="D565" s="213">
        <v>0</v>
      </c>
      <c r="E565" s="166" t="s">
        <v>16006</v>
      </c>
      <c r="F565" s="166" t="s">
        <v>2185</v>
      </c>
      <c r="G565" s="166" t="s">
        <v>12764</v>
      </c>
      <c r="H565" s="167">
        <v>0</v>
      </c>
      <c r="I565" s="168" t="s">
        <v>2186</v>
      </c>
      <c r="J565" s="168" t="s">
        <v>1584</v>
      </c>
      <c r="K565" s="207"/>
      <c r="L565" s="207"/>
      <c r="M565" s="207"/>
      <c r="N565" s="207"/>
      <c r="O565" s="207"/>
      <c r="P565" s="169"/>
      <c r="Q565" s="208"/>
      <c r="R565" s="166" t="str">
        <f ca="1">IF(ISERROR($V565),"",OFFSET('Smelter Look-up'!$C$4,$V565-4,0)&amp;"")</f>
        <v>AU Traders and Refiners</v>
      </c>
      <c r="S565" s="165" t="str">
        <f t="shared" ca="1" si="77"/>
        <v>ZA</v>
      </c>
      <c r="T565" s="165" t="str">
        <f ca="1">IF(B565="","",IF(ISERROR(MATCH($J565,SorP!$B$1:$B$6261,0)),"",INDIRECT("'SorP'!$A$"&amp;MATCH($S565&amp;$J565,SorP!C:C,0))))</f>
        <v>ZA-GP</v>
      </c>
      <c r="U565" s="185"/>
      <c r="V565" s="209">
        <f>IF(C565="",NA(),IF(OR(C565="Smelter not listed",C565="Smelter not yet identified"),MATCH($B565&amp;$D565,'Smelter Look-up'!$J:$J,0),MATCH($B565&amp;$C565,'Smelter Look-up'!$J:$J,0)))</f>
        <v>41</v>
      </c>
      <c r="X565" s="210">
        <f t="shared" si="78"/>
        <v>0</v>
      </c>
      <c r="AB565" s="211" t="str">
        <f t="shared" si="79"/>
        <v>GoldAU Traders and Refiners</v>
      </c>
    </row>
    <row r="566" spans="1:28" s="210" customFormat="1" ht="20.25">
      <c r="A566" s="165" t="s">
        <v>16007</v>
      </c>
      <c r="B566" s="166" t="s">
        <v>1087</v>
      </c>
      <c r="C566" s="170" t="s">
        <v>16008</v>
      </c>
      <c r="D566" s="213">
        <v>0</v>
      </c>
      <c r="E566" s="166" t="s">
        <v>16009</v>
      </c>
      <c r="F566" s="166" t="s">
        <v>16007</v>
      </c>
      <c r="G566" s="166" t="s">
        <v>12764</v>
      </c>
      <c r="H566" s="167">
        <v>0</v>
      </c>
      <c r="I566" s="168" t="s">
        <v>16010</v>
      </c>
      <c r="J566" s="168" t="s">
        <v>9664</v>
      </c>
      <c r="K566" s="207"/>
      <c r="L566" s="207"/>
      <c r="M566" s="207"/>
      <c r="N566" s="207"/>
      <c r="O566" s="207"/>
      <c r="P566" s="169"/>
      <c r="Q566" s="208"/>
      <c r="R566" s="166" t="str">
        <f ca="1">IF(ISERROR($V566),"",OFFSET('Smelter Look-up'!$C$4,$V566-4,0)&amp;"")</f>
        <v/>
      </c>
      <c r="S566" s="165" t="str">
        <f t="shared" ca="1" si="77"/>
        <v>SA</v>
      </c>
      <c r="T566" s="165" t="str">
        <f ca="1">IF(B566="","",IF(ISERROR(MATCH($J566,SorP!$B$1:$B$6261,0)),"",INDIRECT("'SorP'!$A$"&amp;MATCH($S566&amp;$J566,SorP!C:C,0))))</f>
        <v>SA-01</v>
      </c>
      <c r="U566" s="185"/>
      <c r="V566" s="209" t="e">
        <f>IF(C566="",NA(),IF(OR(C566="Smelter not listed",C566="Smelter not yet identified"),MATCH($B566&amp;$D566,'Smelter Look-up'!$J:$J,0),MATCH($B566&amp;$C566,'Smelter Look-up'!$J:$J,0)))</f>
        <v>#N/A</v>
      </c>
      <c r="X566" s="210">
        <f t="shared" si="78"/>
        <v>0</v>
      </c>
      <c r="AB566" s="211" t="str">
        <f t="shared" si="79"/>
        <v>GoldL'azurde Company For Jewelry</v>
      </c>
    </row>
    <row r="567" spans="1:28" s="210" customFormat="1" ht="25.5">
      <c r="A567" s="165" t="s">
        <v>699</v>
      </c>
      <c r="B567" s="166" t="s">
        <v>1087</v>
      </c>
      <c r="C567" s="170" t="s">
        <v>11984</v>
      </c>
      <c r="D567" s="213">
        <v>0</v>
      </c>
      <c r="E567" s="166" t="s">
        <v>15979</v>
      </c>
      <c r="F567" s="166" t="s">
        <v>699</v>
      </c>
      <c r="G567" s="166" t="s">
        <v>12764</v>
      </c>
      <c r="H567" s="167">
        <v>0</v>
      </c>
      <c r="I567" s="168" t="s">
        <v>1590</v>
      </c>
      <c r="J567" s="168" t="s">
        <v>4544</v>
      </c>
      <c r="K567" s="207"/>
      <c r="L567" s="207"/>
      <c r="M567" s="207"/>
      <c r="N567" s="207"/>
      <c r="O567" s="207"/>
      <c r="P567" s="169"/>
      <c r="Q567" s="208"/>
      <c r="R567" s="166" t="str">
        <f ca="1">IF(ISERROR($V567),"",OFFSET('Smelter Look-up'!$C$4,$V567-4,0)&amp;"")</f>
        <v>SEMPSA Joyeria Plateria S.A.</v>
      </c>
      <c r="S567" s="165" t="str">
        <f t="shared" ca="1" si="77"/>
        <v>ES</v>
      </c>
      <c r="T567" s="165" t="str">
        <f ca="1">IF(B567="","",IF(ISERROR(MATCH($J567,SorP!$B$1:$B$6261,0)),"",INDIRECT("'SorP'!$A$"&amp;MATCH($S567&amp;$J567,SorP!C:C,0))))</f>
        <v>ES-MD</v>
      </c>
      <c r="U567" s="185"/>
      <c r="V567" s="209">
        <f>IF(C567="",NA(),IF(OR(C567="Smelter not listed",C567="Smelter not yet identified"),MATCH($B567&amp;$D567,'Smelter Look-up'!$J:$J,0),MATCH($B567&amp;$C567,'Smelter Look-up'!$J:$J,0)))</f>
        <v>258</v>
      </c>
      <c r="X567" s="210">
        <f t="shared" si="78"/>
        <v>0</v>
      </c>
      <c r="AB567" s="211" t="str">
        <f t="shared" si="79"/>
        <v>GoldSEMPSA Joyeria Plateria S.A.</v>
      </c>
    </row>
    <row r="568" spans="1:28" s="210" customFormat="1" ht="20.25">
      <c r="A568" s="165" t="s">
        <v>14532</v>
      </c>
      <c r="B568" s="166" t="s">
        <v>1088</v>
      </c>
      <c r="C568" s="170" t="s">
        <v>14531</v>
      </c>
      <c r="D568" s="213">
        <v>0</v>
      </c>
      <c r="E568" s="166" t="s">
        <v>15958</v>
      </c>
      <c r="F568" s="166" t="s">
        <v>14532</v>
      </c>
      <c r="G568" s="166" t="s">
        <v>12764</v>
      </c>
      <c r="H568" s="167">
        <v>0</v>
      </c>
      <c r="I568" s="168" t="s">
        <v>14555</v>
      </c>
      <c r="J568" s="168" t="s">
        <v>1610</v>
      </c>
      <c r="K568" s="207"/>
      <c r="L568" s="207"/>
      <c r="M568" s="207"/>
      <c r="N568" s="207"/>
      <c r="O568" s="207"/>
      <c r="P568" s="169"/>
      <c r="Q568" s="208"/>
      <c r="R568" s="166" t="str">
        <f ca="1">IF(ISERROR($V568),"",OFFSET('Smelter Look-up'!$C$4,$V568-4,0)&amp;"")</f>
        <v>Fabrica Auricchio Industria e Comercio Ltda.</v>
      </c>
      <c r="S568" s="165" t="str">
        <f t="shared" ca="1" si="77"/>
        <v>BR</v>
      </c>
      <c r="T568" s="165" t="str">
        <f ca="1">IF(B568="","",IF(ISERROR(MATCH($J568,SorP!$B$1:$B$6261,0)),"",INDIRECT("'SorP'!$A$"&amp;MATCH($S568&amp;$J568,SorP!C:C,0))))</f>
        <v>BR-SP</v>
      </c>
      <c r="U568" s="185"/>
      <c r="V568" s="209">
        <f>IF(C568="",NA(),IF(OR(C568="Smelter not listed",C568="Smelter not yet identified"),MATCH($B568&amp;$D568,'Smelter Look-up'!$J:$J,0),MATCH($B568&amp;$C568,'Smelter Look-up'!$J:$J,0)))</f>
        <v>461</v>
      </c>
      <c r="X568" s="210">
        <f t="shared" si="78"/>
        <v>0</v>
      </c>
      <c r="AB568" s="211" t="str">
        <f t="shared" si="79"/>
        <v>TinFabrica Auricchio Industria e Comercio Ltda.</v>
      </c>
    </row>
    <row r="569" spans="1:28" s="210" customFormat="1" ht="20.25">
      <c r="A569" s="165" t="s">
        <v>14890</v>
      </c>
      <c r="B569" s="166" t="s">
        <v>1087</v>
      </c>
      <c r="C569" s="170" t="s">
        <v>14889</v>
      </c>
      <c r="D569" s="213">
        <v>0</v>
      </c>
      <c r="E569" s="166" t="s">
        <v>15958</v>
      </c>
      <c r="F569" s="166" t="s">
        <v>14890</v>
      </c>
      <c r="G569" s="166" t="s">
        <v>12764</v>
      </c>
      <c r="H569" s="167">
        <v>0</v>
      </c>
      <c r="I569" s="168" t="s">
        <v>14922</v>
      </c>
      <c r="J569" s="168" t="s">
        <v>1648</v>
      </c>
      <c r="K569" s="207"/>
      <c r="L569" s="207"/>
      <c r="M569" s="207"/>
      <c r="N569" s="207"/>
      <c r="O569" s="207"/>
      <c r="P569" s="169"/>
      <c r="Q569" s="208"/>
      <c r="R569" s="166" t="str">
        <f ca="1">IF(ISERROR($V569),"",OFFSET('Smelter Look-up'!$C$4,$V569-4,0)&amp;"")</f>
        <v>Coimpa Industrial LTDA</v>
      </c>
      <c r="S569" s="165" t="str">
        <f t="shared" ca="1" si="77"/>
        <v>BR</v>
      </c>
      <c r="T569" s="165" t="str">
        <f ca="1">IF(B569="","",IF(ISERROR(MATCH($J569,SorP!$B$1:$B$6261,0)),"",INDIRECT("'SorP'!$A$"&amp;MATCH($S569&amp;$J569,SorP!C:C,0))))</f>
        <v>BR-AM</v>
      </c>
      <c r="U569" s="185"/>
      <c r="V569" s="209">
        <f>IF(C569="",NA(),IF(OR(C569="Smelter not listed",C569="Smelter not yet identified"),MATCH($B569&amp;$D569,'Smelter Look-up'!$J:$J,0),MATCH($B569&amp;$C569,'Smelter Look-up'!$J:$J,0)))</f>
        <v>71</v>
      </c>
      <c r="X569" s="210">
        <f t="shared" si="78"/>
        <v>0</v>
      </c>
      <c r="AB569" s="211" t="str">
        <f t="shared" si="79"/>
        <v>GoldCoimpa Industrial LTDA</v>
      </c>
    </row>
    <row r="570" spans="1:28" s="210" customFormat="1" ht="20.25">
      <c r="A570" s="165" t="s">
        <v>695</v>
      </c>
      <c r="B570" s="166" t="s">
        <v>1087</v>
      </c>
      <c r="C570" s="170" t="s">
        <v>2065</v>
      </c>
      <c r="D570" s="213">
        <v>0</v>
      </c>
      <c r="E570" s="166" t="s">
        <v>16006</v>
      </c>
      <c r="F570" s="166" t="s">
        <v>695</v>
      </c>
      <c r="G570" s="166" t="s">
        <v>12764</v>
      </c>
      <c r="H570" s="167">
        <v>0</v>
      </c>
      <c r="I570" s="168" t="s">
        <v>1583</v>
      </c>
      <c r="J570" s="168" t="s">
        <v>1584</v>
      </c>
      <c r="K570" s="207"/>
      <c r="L570" s="207"/>
      <c r="M570" s="207"/>
      <c r="N570" s="207"/>
      <c r="O570" s="207"/>
      <c r="P570" s="169"/>
      <c r="Q570" s="208"/>
      <c r="R570" s="166" t="str">
        <f ca="1">IF(ISERROR($V570),"",OFFSET('Smelter Look-up'!$C$4,$V570-4,0)&amp;"")</f>
        <v>Rand Refinery (Pty) Ltd.</v>
      </c>
      <c r="S570" s="165" t="str">
        <f t="shared" ca="1" si="77"/>
        <v>ZA</v>
      </c>
      <c r="T570" s="165" t="str">
        <f ca="1">IF(B570="","",IF(ISERROR(MATCH($J570,SorP!$B$1:$B$6261,0)),"",INDIRECT("'SorP'!$A$"&amp;MATCH($S570&amp;$J570,SorP!C:C,0))))</f>
        <v>ZA-GP</v>
      </c>
      <c r="U570" s="185"/>
      <c r="V570" s="209">
        <f>IF(C570="",NA(),IF(OR(C570="Smelter not listed",C570="Smelter not yet identified"),MATCH($B570&amp;$D570,'Smelter Look-up'!$J:$J,0),MATCH($B570&amp;$C570,'Smelter Look-up'!$J:$J,0)))</f>
        <v>241</v>
      </c>
      <c r="X570" s="210">
        <f t="shared" si="78"/>
        <v>0</v>
      </c>
      <c r="AB570" s="211" t="str">
        <f t="shared" si="79"/>
        <v>GoldRand Refinery (Pty) Ltd.</v>
      </c>
    </row>
    <row r="571" spans="1:28" s="210" customFormat="1" ht="25.5">
      <c r="A571" s="165" t="s">
        <v>639</v>
      </c>
      <c r="B571" s="166" t="s">
        <v>1087</v>
      </c>
      <c r="C571" s="170" t="s">
        <v>15151</v>
      </c>
      <c r="D571" s="213">
        <v>0</v>
      </c>
      <c r="E571" s="166" t="s">
        <v>16011</v>
      </c>
      <c r="F571" s="166" t="s">
        <v>639</v>
      </c>
      <c r="G571" s="166" t="s">
        <v>12764</v>
      </c>
      <c r="H571" s="167">
        <v>0</v>
      </c>
      <c r="I571" s="168" t="s">
        <v>15931</v>
      </c>
      <c r="J571" s="168" t="s">
        <v>9850</v>
      </c>
      <c r="K571" s="207"/>
      <c r="L571" s="207"/>
      <c r="M571" s="207"/>
      <c r="N571" s="207"/>
      <c r="O571" s="207"/>
      <c r="P571" s="169"/>
      <c r="Q571" s="208"/>
      <c r="R571" s="166" t="str">
        <f ca="1">IF(ISERROR($V571),"",OFFSET('Smelter Look-up'!$C$4,$V571-4,0)&amp;"")</f>
        <v>Boliden Mineral AB (Ronnskar)</v>
      </c>
      <c r="S571" s="165" t="str">
        <f t="shared" ca="1" si="77"/>
        <v>SE</v>
      </c>
      <c r="T571" s="165" t="str">
        <f ca="1">IF(B571="","",IF(ISERROR(MATCH($J571,SorP!$B$1:$B$6261,0)),"",INDIRECT("'SorP'!$A$"&amp;MATCH($S571&amp;$J571,SorP!C:C,0))))</f>
        <v>SE-AC</v>
      </c>
      <c r="U571" s="185"/>
      <c r="V571" s="209">
        <f>IF(C571="",NA(),IF(OR(C571="Smelter not listed",C571="Smelter not yet identified"),MATCH($B571&amp;$D571,'Smelter Look-up'!$J:$J,0),MATCH($B571&amp;$C571,'Smelter Look-up'!$J:$J,0)))</f>
        <v>52</v>
      </c>
      <c r="X571" s="210">
        <f t="shared" si="78"/>
        <v>0</v>
      </c>
      <c r="AB571" s="211" t="str">
        <f t="shared" si="79"/>
        <v>GoldBoliden Ronnskar</v>
      </c>
    </row>
    <row r="572" spans="1:28" s="210" customFormat="1" ht="20.25">
      <c r="A572" s="165" t="s">
        <v>694</v>
      </c>
      <c r="B572" s="166" t="s">
        <v>1087</v>
      </c>
      <c r="C572" s="170" t="s">
        <v>11983</v>
      </c>
      <c r="D572" s="213">
        <v>0</v>
      </c>
      <c r="E572" s="166" t="s">
        <v>16012</v>
      </c>
      <c r="F572" s="166" t="s">
        <v>694</v>
      </c>
      <c r="G572" s="166" t="s">
        <v>12764</v>
      </c>
      <c r="H572" s="167">
        <v>0</v>
      </c>
      <c r="I572" s="168" t="s">
        <v>1582</v>
      </c>
      <c r="J572" s="168" t="s">
        <v>1564</v>
      </c>
      <c r="K572" s="207"/>
      <c r="L572" s="207"/>
      <c r="M572" s="207"/>
      <c r="N572" s="207"/>
      <c r="O572" s="207"/>
      <c r="P572" s="169"/>
      <c r="Q572" s="208"/>
      <c r="R572" s="166" t="str">
        <f ca="1">IF(ISERROR($V572),"",OFFSET('Smelter Look-up'!$C$4,$V572-4,0)&amp;"")</f>
        <v>PX Precinox S.A.</v>
      </c>
      <c r="S572" s="165" t="str">
        <f t="shared" ca="1" si="77"/>
        <v>CH</v>
      </c>
      <c r="T572" s="165" t="str">
        <f ca="1">IF(B572="","",IF(ISERROR(MATCH($J572,SorP!$B$1:$B$6261,0)),"",INDIRECT("'SorP'!$A$"&amp;MATCH($S572&amp;$J572,SorP!C:C,0))))</f>
        <v>CH-NE</v>
      </c>
      <c r="U572" s="185"/>
      <c r="V572" s="209">
        <f>IF(C572="",NA(),IF(OR(C572="Smelter not listed",C572="Smelter not yet identified"),MATCH($B572&amp;$D572,'Smelter Look-up'!$J:$J,0),MATCH($B572&amp;$C572,'Smelter Look-up'!$J:$J,0)))</f>
        <v>238</v>
      </c>
      <c r="X572" s="210">
        <f t="shared" si="78"/>
        <v>0</v>
      </c>
      <c r="AB572" s="211" t="str">
        <f t="shared" si="79"/>
        <v>GoldPX Precinox S.A.</v>
      </c>
    </row>
    <row r="573" spans="1:28" s="210" customFormat="1" ht="20.25">
      <c r="A573" s="165" t="s">
        <v>679</v>
      </c>
      <c r="B573" s="166" t="s">
        <v>1087</v>
      </c>
      <c r="C573" s="170" t="s">
        <v>2201</v>
      </c>
      <c r="D573" s="213">
        <v>0</v>
      </c>
      <c r="E573" s="166" t="s">
        <v>16012</v>
      </c>
      <c r="F573" s="166" t="s">
        <v>679</v>
      </c>
      <c r="G573" s="166" t="s">
        <v>12764</v>
      </c>
      <c r="H573" s="167">
        <v>0</v>
      </c>
      <c r="I573" s="168" t="s">
        <v>1563</v>
      </c>
      <c r="J573" s="168" t="s">
        <v>1564</v>
      </c>
      <c r="K573" s="207"/>
      <c r="L573" s="207"/>
      <c r="M573" s="207"/>
      <c r="N573" s="207"/>
      <c r="O573" s="207"/>
      <c r="P573" s="169"/>
      <c r="Q573" s="208"/>
      <c r="R573" s="166" t="str">
        <f ca="1">IF(ISERROR($V573),"",OFFSET('Smelter Look-up'!$C$4,$V573-4,0)&amp;"")</f>
        <v>Metalor Technologies S.A.</v>
      </c>
      <c r="S573" s="165" t="str">
        <f t="shared" ca="1" si="77"/>
        <v>CH</v>
      </c>
      <c r="T573" s="165" t="str">
        <f ca="1">IF(B573="","",IF(ISERROR(MATCH($J573,SorP!$B$1:$B$6261,0)),"",INDIRECT("'SorP'!$A$"&amp;MATCH($S573&amp;$J573,SorP!C:C,0))))</f>
        <v>CH-NE</v>
      </c>
      <c r="U573" s="185"/>
      <c r="V573" s="209">
        <f>IF(C573="",NA(),IF(OR(C573="Smelter not listed",C573="Smelter not yet identified"),MATCH($B573&amp;$D573,'Smelter Look-up'!$J:$J,0),MATCH($B573&amp;$C573,'Smelter Look-up'!$J:$J,0)))</f>
        <v>196</v>
      </c>
      <c r="X573" s="210">
        <f t="shared" si="78"/>
        <v>0</v>
      </c>
      <c r="AB573" s="211" t="str">
        <f t="shared" si="79"/>
        <v>GoldMetalor Technologies S.A.</v>
      </c>
    </row>
    <row r="574" spans="1:28" s="210" customFormat="1" ht="20.25">
      <c r="A574" s="165" t="s">
        <v>644</v>
      </c>
      <c r="B574" s="166" t="s">
        <v>1087</v>
      </c>
      <c r="C574" s="170" t="s">
        <v>2383</v>
      </c>
      <c r="D574" s="213">
        <v>0</v>
      </c>
      <c r="E574" s="166" t="s">
        <v>16012</v>
      </c>
      <c r="F574" s="166" t="s">
        <v>644</v>
      </c>
      <c r="G574" s="166" t="s">
        <v>12764</v>
      </c>
      <c r="H574" s="167">
        <v>0</v>
      </c>
      <c r="I574" s="168" t="s">
        <v>1518</v>
      </c>
      <c r="J574" s="168" t="s">
        <v>1519</v>
      </c>
      <c r="K574" s="207"/>
      <c r="L574" s="207"/>
      <c r="M574" s="207"/>
      <c r="N574" s="207"/>
      <c r="O574" s="207"/>
      <c r="P574" s="169"/>
      <c r="Q574" s="208"/>
      <c r="R574" s="166" t="str">
        <f ca="1">IF(ISERROR($V574),"",OFFSET('Smelter Look-up'!$C$4,$V574-4,0)&amp;"")</f>
        <v>Cendres + Metaux S.A.</v>
      </c>
      <c r="S574" s="165" t="str">
        <f t="shared" ca="1" si="77"/>
        <v>CH</v>
      </c>
      <c r="T574" s="165" t="str">
        <f ca="1">IF(B574="","",IF(ISERROR(MATCH($J574,SorP!$B$1:$B$6261,0)),"",INDIRECT("'SorP'!$A$"&amp;MATCH($S574&amp;$J574,SorP!C:C,0))))</f>
        <v>CH-BE</v>
      </c>
      <c r="U574" s="185"/>
      <c r="V574" s="209">
        <f>IF(C574="",NA(),IF(OR(C574="Smelter not listed",C574="Smelter not yet identified"),MATCH($B574&amp;$D574,'Smelter Look-up'!$J:$J,0),MATCH($B574&amp;$C574,'Smelter Look-up'!$J:$J,0)))</f>
        <v>59</v>
      </c>
      <c r="X574" s="210">
        <f t="shared" si="78"/>
        <v>0</v>
      </c>
      <c r="AB574" s="211" t="str">
        <f t="shared" si="79"/>
        <v>GoldCendres + Metaux S.A.</v>
      </c>
    </row>
    <row r="575" spans="1:28" s="210" customFormat="1" ht="20.25">
      <c r="A575" s="165" t="s">
        <v>634</v>
      </c>
      <c r="B575" s="166" t="s">
        <v>1087</v>
      </c>
      <c r="C575" s="170" t="s">
        <v>2181</v>
      </c>
      <c r="D575" s="213">
        <v>0</v>
      </c>
      <c r="E575" s="166" t="s">
        <v>16012</v>
      </c>
      <c r="F575" s="166" t="s">
        <v>634</v>
      </c>
      <c r="G575" s="166" t="s">
        <v>12764</v>
      </c>
      <c r="H575" s="167">
        <v>0</v>
      </c>
      <c r="I575" s="168" t="s">
        <v>1504</v>
      </c>
      <c r="J575" s="168" t="s">
        <v>1505</v>
      </c>
      <c r="K575" s="207"/>
      <c r="L575" s="207"/>
      <c r="M575" s="207"/>
      <c r="N575" s="207"/>
      <c r="O575" s="207"/>
      <c r="P575" s="169"/>
      <c r="Q575" s="208"/>
      <c r="R575" s="166" t="str">
        <f ca="1">IF(ISERROR($V575),"",OFFSET('Smelter Look-up'!$C$4,$V575-4,0)&amp;"")</f>
        <v>Argor-Heraeus S.A.</v>
      </c>
      <c r="S575" s="165" t="str">
        <f t="shared" ca="1" si="77"/>
        <v>CH</v>
      </c>
      <c r="T575" s="165" t="str">
        <f ca="1">IF(B575="","",IF(ISERROR(MATCH($J575,SorP!$B$1:$B$6261,0)),"",INDIRECT("'SorP'!$A$"&amp;MATCH($S575&amp;$J575,SorP!C:C,0))))</f>
        <v>CH-TI</v>
      </c>
      <c r="U575" s="185"/>
      <c r="V575" s="209">
        <f>IF(C575="",NA(),IF(OR(C575="Smelter not listed",C575="Smelter not yet identified"),MATCH($B575&amp;$D575,'Smelter Look-up'!$J:$J,0),MATCH($B575&amp;$C575,'Smelter Look-up'!$J:$J,0)))</f>
        <v>31</v>
      </c>
      <c r="X575" s="210">
        <f t="shared" si="78"/>
        <v>0</v>
      </c>
      <c r="AB575" s="211" t="str">
        <f t="shared" si="79"/>
        <v>GoldArgor-Heraeus S.A.</v>
      </c>
    </row>
    <row r="576" spans="1:28" s="210" customFormat="1" ht="20.25">
      <c r="A576" s="165" t="s">
        <v>712</v>
      </c>
      <c r="B576" s="166" t="s">
        <v>1087</v>
      </c>
      <c r="C576" s="170" t="s">
        <v>2226</v>
      </c>
      <c r="D576" s="213">
        <v>0</v>
      </c>
      <c r="E576" s="166" t="s">
        <v>16012</v>
      </c>
      <c r="F576" s="166" t="s">
        <v>712</v>
      </c>
      <c r="G576" s="166" t="s">
        <v>12764</v>
      </c>
      <c r="H576" s="167">
        <v>0</v>
      </c>
      <c r="I576" s="168" t="s">
        <v>1613</v>
      </c>
      <c r="J576" s="168" t="s">
        <v>1505</v>
      </c>
      <c r="K576" s="207"/>
      <c r="L576" s="207"/>
      <c r="M576" s="207"/>
      <c r="N576" s="207"/>
      <c r="O576" s="207"/>
      <c r="P576" s="169"/>
      <c r="Q576" s="208"/>
      <c r="R576" s="166" t="str">
        <f ca="1">IF(ISERROR($V576),"",OFFSET('Smelter Look-up'!$C$4,$V576-4,0)&amp;"")</f>
        <v>Valcambi S.A.</v>
      </c>
      <c r="S576" s="165" t="str">
        <f t="shared" ca="1" si="77"/>
        <v>CH</v>
      </c>
      <c r="T576" s="165" t="str">
        <f ca="1">IF(B576="","",IF(ISERROR(MATCH($J576,SorP!$B$1:$B$6261,0)),"",INDIRECT("'SorP'!$A$"&amp;MATCH($S576&amp;$J576,SorP!C:C,0))))</f>
        <v>CH-TI</v>
      </c>
      <c r="U576" s="185"/>
      <c r="V576" s="209">
        <f>IF(C576="",NA(),IF(OR(C576="Smelter not listed",C576="Smelter not yet identified"),MATCH($B576&amp;$D576,'Smelter Look-up'!$J:$J,0),MATCH($B576&amp;$C576,'Smelter Look-up'!$J:$J,0)))</f>
        <v>321</v>
      </c>
      <c r="X576" s="210">
        <f t="shared" si="78"/>
        <v>0</v>
      </c>
      <c r="AB576" s="211" t="str">
        <f t="shared" si="79"/>
        <v>GoldValcambi S.A.</v>
      </c>
    </row>
    <row r="577" spans="1:28" s="210" customFormat="1" ht="20.25">
      <c r="A577" s="165" t="s">
        <v>690</v>
      </c>
      <c r="B577" s="166" t="s">
        <v>1087</v>
      </c>
      <c r="C577" s="170" t="s">
        <v>14891</v>
      </c>
      <c r="D577" s="213">
        <v>0</v>
      </c>
      <c r="E577" s="166" t="s">
        <v>16012</v>
      </c>
      <c r="F577" s="166" t="s">
        <v>690</v>
      </c>
      <c r="G577" s="166" t="s">
        <v>12764</v>
      </c>
      <c r="H577" s="167">
        <v>0</v>
      </c>
      <c r="I577" s="168" t="s">
        <v>14894</v>
      </c>
      <c r="J577" s="168" t="s">
        <v>3666</v>
      </c>
      <c r="K577" s="207"/>
      <c r="L577" s="207"/>
      <c r="M577" s="207"/>
      <c r="N577" s="207"/>
      <c r="O577" s="207"/>
      <c r="P577" s="169"/>
      <c r="Q577" s="208"/>
      <c r="R577" s="166" t="str">
        <f ca="1">IF(ISERROR($V577),"",OFFSET('Smelter Look-up'!$C$4,$V577-4,0)&amp;"")</f>
        <v>MKS PAMP SA</v>
      </c>
      <c r="S577" s="165" t="str">
        <f t="shared" ca="1" si="77"/>
        <v>CH</v>
      </c>
      <c r="T577" s="165" t="str">
        <f ca="1">IF(B577="","",IF(ISERROR(MATCH($J577,SorP!$B$1:$B$6261,0)),"",INDIRECT("'SorP'!$A$"&amp;MATCH($S577&amp;$J577,SorP!C:C,0))))</f>
        <v>CH-GE</v>
      </c>
      <c r="U577" s="185"/>
      <c r="V577" s="209">
        <f>IF(C577="",NA(),IF(OR(C577="Smelter not listed",C577="Smelter not yet identified"),MATCH($B577&amp;$D577,'Smelter Look-up'!$J:$J,0),MATCH($B577&amp;$C577,'Smelter Look-up'!$J:$J,0)))</f>
        <v>207</v>
      </c>
      <c r="X577" s="210">
        <f t="shared" si="78"/>
        <v>0</v>
      </c>
      <c r="AB577" s="211" t="str">
        <f t="shared" si="79"/>
        <v>GoldMKS PAMP SA</v>
      </c>
    </row>
    <row r="578" spans="1:28" s="210" customFormat="1" ht="25.5">
      <c r="A578" s="165" t="s">
        <v>702</v>
      </c>
      <c r="B578" s="166" t="s">
        <v>1087</v>
      </c>
      <c r="C578" s="170" t="s">
        <v>875</v>
      </c>
      <c r="D578" s="213">
        <v>0</v>
      </c>
      <c r="E578" s="166" t="s">
        <v>15978</v>
      </c>
      <c r="F578" s="166" t="s">
        <v>702</v>
      </c>
      <c r="G578" s="166" t="s">
        <v>12764</v>
      </c>
      <c r="H578" s="167">
        <v>0</v>
      </c>
      <c r="I578" s="168" t="s">
        <v>1600</v>
      </c>
      <c r="J578" s="168" t="s">
        <v>11071</v>
      </c>
      <c r="K578" s="207"/>
      <c r="L578" s="207"/>
      <c r="M578" s="207"/>
      <c r="N578" s="207"/>
      <c r="O578" s="207"/>
      <c r="P578" s="169"/>
      <c r="Q578" s="208"/>
      <c r="R578" s="166" t="str">
        <f ca="1">IF(ISERROR($V578),"",OFFSET('Smelter Look-up'!$C$4,$V578-4,0)&amp;"")</f>
        <v>Solar Applied Materials Technology Corp.</v>
      </c>
      <c r="S578" s="165" t="str">
        <f t="shared" ca="1" si="77"/>
        <v>TW</v>
      </c>
      <c r="T578" s="165" t="str">
        <f ca="1">IF(B578="","",IF(ISERROR(MATCH($J578,SorP!$B$1:$B$6261,0)),"",INDIRECT("'SorP'!$A$"&amp;MATCH($S578&amp;$J578,SorP!C:C,0))))</f>
        <v>TW-TNN</v>
      </c>
      <c r="U578" s="185"/>
      <c r="V578" s="209">
        <f>IF(C578="",NA(),IF(OR(C578="Smelter not listed",C578="Smelter not yet identified"),MATCH($B578&amp;$D578,'Smelter Look-up'!$J:$J,0),MATCH($B578&amp;$C578,'Smelter Look-up'!$J:$J,0)))</f>
        <v>282</v>
      </c>
      <c r="X578" s="210">
        <f t="shared" si="78"/>
        <v>0</v>
      </c>
      <c r="AB578" s="211" t="str">
        <f t="shared" si="79"/>
        <v>GoldSolar Applied Materials Technology Corp.</v>
      </c>
    </row>
    <row r="579" spans="1:28" s="210" customFormat="1" ht="25.5">
      <c r="A579" s="165" t="s">
        <v>1347</v>
      </c>
      <c r="B579" s="166" t="s">
        <v>1087</v>
      </c>
      <c r="C579" s="170" t="s">
        <v>1346</v>
      </c>
      <c r="D579" s="213">
        <v>0</v>
      </c>
      <c r="E579" s="166" t="s">
        <v>15978</v>
      </c>
      <c r="F579" s="166" t="s">
        <v>1347</v>
      </c>
      <c r="G579" s="166" t="s">
        <v>12764</v>
      </c>
      <c r="H579" s="167">
        <v>0</v>
      </c>
      <c r="I579" s="168" t="s">
        <v>1629</v>
      </c>
      <c r="J579" s="168" t="s">
        <v>1630</v>
      </c>
      <c r="K579" s="207"/>
      <c r="L579" s="207"/>
      <c r="M579" s="207"/>
      <c r="N579" s="207"/>
      <c r="O579" s="207"/>
      <c r="P579" s="169"/>
      <c r="Q579" s="208"/>
      <c r="R579" s="166" t="str">
        <f ca="1">IF(ISERROR($V579),"",OFFSET('Smelter Look-up'!$C$4,$V579-4,0)&amp;"")</f>
        <v>Singway Technology Co., Ltd.</v>
      </c>
      <c r="S579" s="165" t="str">
        <f t="shared" ca="1" si="77"/>
        <v>TW</v>
      </c>
      <c r="T579" s="165" t="str">
        <f ca="1">IF(B579="","",IF(ISERROR(MATCH($J579,SorP!$B$1:$B$6261,0)),"",INDIRECT("'SorP'!$A$"&amp;MATCH($S579&amp;$J579,SorP!C:C,0))))</f>
        <v>TW-TAO</v>
      </c>
      <c r="U579" s="185"/>
      <c r="V579" s="209">
        <f>IF(C579="",NA(),IF(OR(C579="Smelter not listed",C579="Smelter not yet identified"),MATCH($B579&amp;$D579,'Smelter Look-up'!$J:$J,0),MATCH($B579&amp;$C579,'Smelter Look-up'!$J:$J,0)))</f>
        <v>279</v>
      </c>
      <c r="X579" s="210">
        <f t="shared" si="78"/>
        <v>0</v>
      </c>
      <c r="AB579" s="211" t="str">
        <f t="shared" si="79"/>
        <v>GoldSingway Technology Co., Ltd.</v>
      </c>
    </row>
    <row r="580" spans="1:28" s="210" customFormat="1" ht="25.5">
      <c r="A580" s="165" t="s">
        <v>138</v>
      </c>
      <c r="B580" s="166" t="s">
        <v>1087</v>
      </c>
      <c r="C580" s="170" t="s">
        <v>137</v>
      </c>
      <c r="D580" s="213">
        <v>0</v>
      </c>
      <c r="E580" s="166" t="s">
        <v>15971</v>
      </c>
      <c r="F580" s="166" t="s">
        <v>138</v>
      </c>
      <c r="G580" s="166" t="s">
        <v>12764</v>
      </c>
      <c r="H580" s="167">
        <v>0</v>
      </c>
      <c r="I580" s="168" t="s">
        <v>15915</v>
      </c>
      <c r="J580" s="168" t="s">
        <v>10615</v>
      </c>
      <c r="K580" s="207"/>
      <c r="L580" s="207"/>
      <c r="M580" s="207"/>
      <c r="N580" s="207"/>
      <c r="O580" s="207"/>
      <c r="P580" s="169"/>
      <c r="Q580" s="208"/>
      <c r="R580" s="166" t="str">
        <f ca="1">IF(ISERROR($V580),"",OFFSET('Smelter Look-up'!$C$4,$V580-4,0)&amp;"")</f>
        <v>Umicore Precious Metals Thailand</v>
      </c>
      <c r="S580" s="165" t="str">
        <f t="shared" ca="1" si="77"/>
        <v>TH</v>
      </c>
      <c r="T580" s="165" t="str">
        <f ca="1">IF(B580="","",IF(ISERROR(MATCH($J580,SorP!$B$1:$B$6261,0)),"",INDIRECT("'SorP'!$A$"&amp;MATCH($S580&amp;$J580,SorP!C:C,0))))</f>
        <v>TH-10</v>
      </c>
      <c r="U580" s="185"/>
      <c r="V580" s="209">
        <f>IF(C580="",NA(),IF(OR(C580="Smelter not listed",C580="Smelter not yet identified"),MATCH($B580&amp;$D580,'Smelter Look-up'!$J:$J,0),MATCH($B580&amp;$C580,'Smelter Look-up'!$J:$J,0)))</f>
        <v>318</v>
      </c>
      <c r="X580" s="210">
        <f t="shared" si="78"/>
        <v>0</v>
      </c>
      <c r="AB580" s="211" t="str">
        <f t="shared" si="79"/>
        <v>GoldUmicore Precious Metals Thailand</v>
      </c>
    </row>
    <row r="581" spans="1:28" s="210" customFormat="1" ht="20.25">
      <c r="A581" s="165" t="s">
        <v>685</v>
      </c>
      <c r="B581" s="166" t="s">
        <v>1087</v>
      </c>
      <c r="C581" s="170" t="s">
        <v>11982</v>
      </c>
      <c r="D581" s="213">
        <v>0</v>
      </c>
      <c r="E581" s="166" t="s">
        <v>16013</v>
      </c>
      <c r="F581" s="166" t="s">
        <v>685</v>
      </c>
      <c r="G581" s="166" t="s">
        <v>12764</v>
      </c>
      <c r="H581" s="167">
        <v>0</v>
      </c>
      <c r="I581" s="168" t="s">
        <v>15935</v>
      </c>
      <c r="J581" s="168" t="s">
        <v>10828</v>
      </c>
      <c r="K581" s="207"/>
      <c r="L581" s="207"/>
      <c r="M581" s="207"/>
      <c r="N581" s="207"/>
      <c r="O581" s="207"/>
      <c r="P581" s="169"/>
      <c r="Q581" s="208"/>
      <c r="R581" s="166" t="str">
        <f ca="1">IF(ISERROR($V581),"",OFFSET('Smelter Look-up'!$C$4,$V581-4,0)&amp;"")</f>
        <v>Nadir Metal Rafineri San. Ve Tic. A.S.</v>
      </c>
      <c r="S581" s="165" t="str">
        <f t="shared" ref="S581" ca="1" si="80">IF(B581="","",IF(ISERROR(MATCH($E581,CL,0)),"Unknown",INDIRECT("'C'!$A$"&amp;MATCH($E581,CL,0)+1)))</f>
        <v>Unknown</v>
      </c>
      <c r="T581" s="165" t="e">
        <f ca="1">IF(B581="","",IF(ISERROR(MATCH($J581,SorP!$B$1:$B$6261,0)),"",INDIRECT("'SorP'!$A$"&amp;MATCH($S581&amp;$J581,SorP!C:C,0))))</f>
        <v>#N/A</v>
      </c>
      <c r="U581" s="185"/>
      <c r="V581" s="209">
        <f>IF(C581="",NA(),IF(OR(C581="Smelter not listed",C581="Smelter not yet identified"),MATCH($B581&amp;$D581,'Smelter Look-up'!$J:$J,0),MATCH($B581&amp;$C581,'Smelter Look-up'!$J:$J,0)))</f>
        <v>212</v>
      </c>
      <c r="X581" s="210">
        <f t="shared" ref="X581" si="81">IF(AND(C581="Smelter not listed",OR(LEN(D581)=0,LEN(E581)=0)),1,0)</f>
        <v>0</v>
      </c>
      <c r="AB581" s="211" t="str">
        <f t="shared" ref="AB581" si="82">B581&amp;C581</f>
        <v>GoldNadir Metal Rafineri San. Ve Tic. A.S.</v>
      </c>
    </row>
    <row r="582" spans="1:28" s="210" customFormat="1" ht="20.25">
      <c r="A582" s="165" t="s">
        <v>16014</v>
      </c>
      <c r="B582" s="166" t="s">
        <v>1087</v>
      </c>
      <c r="C582" s="170" t="s">
        <v>16015</v>
      </c>
      <c r="D582" s="213">
        <v>0</v>
      </c>
      <c r="E582" s="166" t="s">
        <v>16013</v>
      </c>
      <c r="F582" s="166" t="s">
        <v>16014</v>
      </c>
      <c r="G582" s="166" t="s">
        <v>12764</v>
      </c>
      <c r="H582" s="167">
        <v>0</v>
      </c>
      <c r="I582" s="168" t="s">
        <v>16016</v>
      </c>
      <c r="J582" s="168" t="s">
        <v>10828</v>
      </c>
      <c r="K582" s="207"/>
      <c r="L582" s="207"/>
      <c r="M582" s="207"/>
      <c r="N582" s="207"/>
      <c r="O582" s="207"/>
      <c r="P582" s="169"/>
      <c r="Q582" s="208"/>
      <c r="R582" s="166" t="str">
        <f ca="1">IF(ISERROR($V582),"",OFFSET('Smelter Look-up'!$C$4,$V582-4,0)&amp;"")</f>
        <v/>
      </c>
      <c r="S582" s="165" t="str">
        <f ca="1">IF(B582="","",IF(ISERROR(MATCH($E582,CL,0)),"Unknown",INDIRECT("'C'!$A$"&amp;MATCH($E582,CL,0)+1)))</f>
        <v>Unknown</v>
      </c>
      <c r="T582" s="165" t="e">
        <f ca="1">IF(B582="","",IF(ISERROR(MATCH($J582,SorP!$B$1:$B$6261,0)),"",INDIRECT("'SorP'!$A$"&amp;MATCH($S582&amp;$J582,SorP!C:C,0))))</f>
        <v>#N/A</v>
      </c>
      <c r="U582" s="185"/>
      <c r="V582" s="209" t="e">
        <f>IF(C582="",NA(),IF(OR(C582="Smelter not listed",C582="Smelter not yet identified"),MATCH($B582&amp;$D582,'Smelter Look-up'!$J:$J,0),MATCH($B582&amp;$C582,'Smelter Look-up'!$J:$J,0)))</f>
        <v>#N/A</v>
      </c>
      <c r="X582" s="210">
        <f>IF(AND(C582="Smelter not listed",OR(LEN(D582)=0,LEN(E582)=0)),1,0)</f>
        <v>0</v>
      </c>
      <c r="AB582" s="211" t="str">
        <f>B582&amp;C582</f>
        <v>GoldAtasay Kuyumculuk Sanayi Ve Ticaret A.S.</v>
      </c>
    </row>
    <row r="583" spans="1:28" s="210" customFormat="1" ht="20.25">
      <c r="A583" s="165" t="s">
        <v>659</v>
      </c>
      <c r="B583" s="166" t="s">
        <v>1087</v>
      </c>
      <c r="C583" s="170" t="s">
        <v>1189</v>
      </c>
      <c r="D583" s="213">
        <v>0</v>
      </c>
      <c r="E583" s="166" t="s">
        <v>16013</v>
      </c>
      <c r="F583" s="166" t="s">
        <v>659</v>
      </c>
      <c r="G583" s="166" t="s">
        <v>12764</v>
      </c>
      <c r="H583" s="167">
        <v>0</v>
      </c>
      <c r="I583" s="168" t="s">
        <v>15922</v>
      </c>
      <c r="J583" s="168" t="s">
        <v>10828</v>
      </c>
      <c r="K583" s="207"/>
      <c r="L583" s="207"/>
      <c r="M583" s="207"/>
      <c r="N583" s="207"/>
      <c r="O583" s="207"/>
      <c r="P583" s="169"/>
      <c r="Q583" s="208"/>
      <c r="R583" s="166" t="str">
        <f ca="1">IF(ISERROR($V583),"",OFFSET('Smelter Look-up'!$C$4,$V583-4,0)&amp;"")</f>
        <v>Istanbul Gold Refinery</v>
      </c>
      <c r="S583" s="165" t="str">
        <f ca="1">IF(B583="","",IF(ISERROR(MATCH($E583,CL,0)),"Unknown",INDIRECT("'C'!$A$"&amp;MATCH($E583,CL,0)+1)))</f>
        <v>Unknown</v>
      </c>
      <c r="T583" s="165" t="e">
        <f ca="1">IF(B583="","",IF(ISERROR(MATCH($J583,SorP!$B$1:$B$6261,0)),"",INDIRECT("'SorP'!$A$"&amp;MATCH($S583&amp;$J583,SorP!C:C,0))))</f>
        <v>#N/A</v>
      </c>
      <c r="U583" s="185"/>
      <c r="V583" s="209">
        <f>IF(C583="",NA(),IF(OR(C583="Smelter not listed",C583="Smelter not yet identified"),MATCH($B583&amp;$D583,'Smelter Look-up'!$J:$J,0),MATCH($B583&amp;$C583,'Smelter Look-up'!$J:$J,0)))</f>
        <v>138</v>
      </c>
      <c r="X583" s="210">
        <f>IF(AND(C583="Smelter not listed",OR(LEN(D583)=0,LEN(E583)=0)),1,0)</f>
        <v>0</v>
      </c>
      <c r="AB583" s="211" t="str">
        <f>B583&amp;C583</f>
        <v>GoldIstanbul Gold Refinery</v>
      </c>
    </row>
    <row r="584" spans="1:28" s="210" customFormat="1" ht="20.25">
      <c r="A584" s="165" t="s">
        <v>12459</v>
      </c>
      <c r="B584" s="166" t="s">
        <v>1087</v>
      </c>
      <c r="C584" s="170" t="s">
        <v>12458</v>
      </c>
      <c r="D584" s="213">
        <v>0</v>
      </c>
      <c r="E584" s="166" t="s">
        <v>15984</v>
      </c>
      <c r="F584" s="166" t="s">
        <v>12459</v>
      </c>
      <c r="G584" s="166" t="s">
        <v>12764</v>
      </c>
      <c r="H584" s="167">
        <v>0</v>
      </c>
      <c r="I584" s="168" t="s">
        <v>12479</v>
      </c>
      <c r="J584" s="168" t="s">
        <v>11226</v>
      </c>
      <c r="K584" s="207"/>
      <c r="L584" s="207"/>
      <c r="M584" s="207"/>
      <c r="N584" s="207"/>
      <c r="O584" s="207"/>
      <c r="P584" s="169"/>
      <c r="Q584" s="208"/>
      <c r="R584" s="166" t="str">
        <f ca="1">IF(ISERROR($V584),"",OFFSET('Smelter Look-up'!$C$4,$V584-4,0)&amp;"")</f>
        <v>African Gold Refinery</v>
      </c>
      <c r="S584" s="165" t="str">
        <f ca="1">IF(B584="","",IF(ISERROR(MATCH($E584,CL,0)),"Unknown",INDIRECT("'C'!$A$"&amp;MATCH($E584,CL,0)+1)))</f>
        <v>UG</v>
      </c>
      <c r="T584" s="165" t="str">
        <f ca="1">IF(B584="","",IF(ISERROR(MATCH($J584,SorP!$B$1:$B$6261,0)),"",INDIRECT("'SorP'!$A$"&amp;MATCH($S584&amp;$J584,SorP!C:C,0))))</f>
        <v>UG-113</v>
      </c>
      <c r="U584" s="185"/>
      <c r="V584" s="209">
        <f>IF(C584="",NA(),IF(OR(C584="Smelter not listed",C584="Smelter not yet identified"),MATCH($B584&amp;$D584,'Smelter Look-up'!$J:$J,0),MATCH($B584&amp;$C584,'Smelter Look-up'!$J:$J,0)))</f>
        <v>9</v>
      </c>
      <c r="X584" s="210">
        <f>IF(AND(C584="Smelter not listed",OR(LEN(D584)=0,LEN(E584)=0)),1,0)</f>
        <v>0</v>
      </c>
      <c r="AB584" s="211" t="str">
        <f>B584&amp;C584</f>
        <v>GoldAfrican Gold Refinery</v>
      </c>
    </row>
    <row r="585" spans="1:28" s="210" customFormat="1" ht="20.25">
      <c r="A585" s="165" t="s">
        <v>1632</v>
      </c>
      <c r="B585" s="166" t="s">
        <v>1087</v>
      </c>
      <c r="C585" s="170" t="s">
        <v>1631</v>
      </c>
      <c r="D585" s="213">
        <v>0</v>
      </c>
      <c r="E585" s="166" t="s">
        <v>15960</v>
      </c>
      <c r="F585" s="166" t="s">
        <v>1632</v>
      </c>
      <c r="G585" s="166" t="s">
        <v>12764</v>
      </c>
      <c r="H585" s="167">
        <v>0</v>
      </c>
      <c r="I585" s="168" t="s">
        <v>1633</v>
      </c>
      <c r="J585" s="168" t="s">
        <v>2461</v>
      </c>
      <c r="K585" s="207"/>
      <c r="L585" s="207"/>
      <c r="M585" s="207"/>
      <c r="N585" s="207"/>
      <c r="O585" s="207"/>
      <c r="P585" s="169"/>
      <c r="Q585" s="208"/>
      <c r="R585" s="166" t="str">
        <f ca="1">IF(ISERROR($V585),"",OFFSET('Smelter Look-up'!$C$4,$V585-4,0)&amp;"")</f>
        <v>Al Etihad Gold Refinery DMCC</v>
      </c>
      <c r="S585" s="165" t="str">
        <f ca="1">IF(B585="","",IF(ISERROR(MATCH($E585,CL,0)),"Unknown",INDIRECT("'C'!$A$"&amp;MATCH($E585,CL,0)+1)))</f>
        <v>AE</v>
      </c>
      <c r="T585" s="165" t="str">
        <f ca="1">IF(B585="","",IF(ISERROR(MATCH($J585,SorP!$B$1:$B$6261,0)),"",INDIRECT("'SorP'!$A$"&amp;MATCH($S585&amp;$J585,SorP!C:C,0))))</f>
        <v>AE-DU</v>
      </c>
      <c r="U585" s="185"/>
      <c r="V585" s="209">
        <f>IF(C585="",NA(),IF(OR(C585="Smelter not listed",C585="Smelter not yet identified"),MATCH($B585&amp;$D585,'Smelter Look-up'!$J:$J,0),MATCH($B585&amp;$C585,'Smelter Look-up'!$J:$J,0)))</f>
        <v>18</v>
      </c>
      <c r="X585" s="210">
        <f>IF(AND(C585="Smelter not listed",OR(LEN(D585)=0,LEN(E585)=0)),1,0)</f>
        <v>0</v>
      </c>
      <c r="AB585" s="211" t="str">
        <f>B585&amp;C585</f>
        <v>GoldAl Etihad Gold Refinery DMCC</v>
      </c>
    </row>
    <row r="586" spans="1:28" s="210" customFormat="1" ht="20.25">
      <c r="A586" s="165" t="s">
        <v>1635</v>
      </c>
      <c r="B586" s="166" t="s">
        <v>1087</v>
      </c>
      <c r="C586" s="170" t="s">
        <v>1634</v>
      </c>
      <c r="D586" s="213">
        <v>0</v>
      </c>
      <c r="E586" s="166" t="s">
        <v>15960</v>
      </c>
      <c r="F586" s="166" t="s">
        <v>1635</v>
      </c>
      <c r="G586" s="166" t="s">
        <v>12764</v>
      </c>
      <c r="H586" s="167">
        <v>0</v>
      </c>
      <c r="I586" s="168" t="s">
        <v>1633</v>
      </c>
      <c r="J586" s="168" t="s">
        <v>2461</v>
      </c>
      <c r="K586" s="207"/>
      <c r="L586" s="207"/>
      <c r="M586" s="207"/>
      <c r="N586" s="207"/>
      <c r="O586" s="207"/>
      <c r="P586" s="169"/>
      <c r="Q586" s="208"/>
      <c r="R586" s="166" t="str">
        <f ca="1">IF(ISERROR($V586),"",OFFSET('Smelter Look-up'!$C$4,$V586-4,0)&amp;"")</f>
        <v>Emirates Gold DMCC</v>
      </c>
      <c r="S586" s="165" t="str">
        <f t="shared" ref="S586" ca="1" si="83">IF(B586="","",IF(ISERROR(MATCH($E586,CL,0)),"Unknown",INDIRECT("'C'!$A$"&amp;MATCH($E586,CL,0)+1)))</f>
        <v>AE</v>
      </c>
      <c r="T586" s="165" t="str">
        <f ca="1">IF(B586="","",IF(ISERROR(MATCH($J586,SorP!$B$1:$B$6261,0)),"",INDIRECT("'SorP'!$A$"&amp;MATCH($S586&amp;$J586,SorP!C:C,0))))</f>
        <v>AE-DU</v>
      </c>
      <c r="U586" s="185"/>
      <c r="V586" s="209">
        <f>IF(C586="",NA(),IF(OR(C586="Smelter not listed",C586="Smelter not yet identified"),MATCH($B586&amp;$D586,'Smelter Look-up'!$J:$J,0),MATCH($B586&amp;$C586,'Smelter Look-up'!$J:$J,0)))</f>
        <v>94</v>
      </c>
      <c r="X586" s="210">
        <f t="shared" ref="X586" si="84">IF(AND(C586="Smelter not listed",OR(LEN(D586)=0,LEN(E586)=0)),1,0)</f>
        <v>0</v>
      </c>
      <c r="AB586" s="211" t="str">
        <f t="shared" ref="AB586" si="85">B586&amp;C586</f>
        <v>GoldEmirates Gold DMCC</v>
      </c>
    </row>
    <row r="587" spans="1:28" s="210" customFormat="1" ht="20.25">
      <c r="A587" s="165" t="s">
        <v>13278</v>
      </c>
      <c r="B587" s="166" t="s">
        <v>1087</v>
      </c>
      <c r="C587" s="170" t="s">
        <v>13277</v>
      </c>
      <c r="D587" s="213">
        <v>0</v>
      </c>
      <c r="E587" s="166" t="s">
        <v>15960</v>
      </c>
      <c r="F587" s="166" t="s">
        <v>13278</v>
      </c>
      <c r="G587" s="166" t="s">
        <v>12764</v>
      </c>
      <c r="H587" s="167">
        <v>0</v>
      </c>
      <c r="I587" s="168" t="s">
        <v>1633</v>
      </c>
      <c r="J587" s="168" t="s">
        <v>2461</v>
      </c>
      <c r="K587" s="207"/>
      <c r="L587" s="207"/>
      <c r="M587" s="207"/>
      <c r="N587" s="207"/>
      <c r="O587" s="207"/>
      <c r="P587" s="169"/>
      <c r="Q587" s="208"/>
      <c r="R587" s="166" t="str">
        <f ca="1">IF(ISERROR($V587),"",OFFSET('Smelter Look-up'!$C$4,$V587-4,0)&amp;"")</f>
        <v>International Precious Metal Refiners</v>
      </c>
      <c r="S587" s="165" t="str">
        <f t="shared" ref="S587:S634" ca="1" si="86">IF(B587="","",IF(ISERROR(MATCH($E587,CL,0)),"Unknown",INDIRECT("'C'!$A$"&amp;MATCH($E587,CL,0)+1)))</f>
        <v>AE</v>
      </c>
      <c r="T587" s="165" t="str">
        <f ca="1">IF(B587="","",IF(ISERROR(MATCH($J587,SorP!$B$1:$B$6261,0)),"",INDIRECT("'SorP'!$A$"&amp;MATCH($S587&amp;$J587,SorP!C:C,0))))</f>
        <v>AE-DU</v>
      </c>
      <c r="U587" s="185"/>
      <c r="V587" s="209">
        <f>IF(C587="",NA(),IF(OR(C587="Smelter not listed",C587="Smelter not yet identified"),MATCH($B587&amp;$D587,'Smelter Look-up'!$J:$J,0),MATCH($B587&amp;$C587,'Smelter Look-up'!$J:$J,0)))</f>
        <v>136</v>
      </c>
      <c r="X587" s="210">
        <f t="shared" ref="X587:X634" si="87">IF(AND(C587="Smelter not listed",OR(LEN(D587)=0,LEN(E587)=0)),1,0)</f>
        <v>0</v>
      </c>
      <c r="AB587" s="211" t="str">
        <f t="shared" ref="AB587:AB634" si="88">B587&amp;C587</f>
        <v>GoldInternational Precious Metal Refiners</v>
      </c>
    </row>
    <row r="588" spans="1:28" s="210" customFormat="1" ht="20.25">
      <c r="A588" s="165" t="s">
        <v>13274</v>
      </c>
      <c r="B588" s="166" t="s">
        <v>1087</v>
      </c>
      <c r="C588" s="170" t="s">
        <v>13273</v>
      </c>
      <c r="D588" s="213">
        <v>0</v>
      </c>
      <c r="E588" s="166" t="s">
        <v>15960</v>
      </c>
      <c r="F588" s="166" t="s">
        <v>13274</v>
      </c>
      <c r="G588" s="166" t="s">
        <v>12764</v>
      </c>
      <c r="H588" s="167">
        <v>0</v>
      </c>
      <c r="I588" s="168" t="s">
        <v>13308</v>
      </c>
      <c r="J588" s="168" t="s">
        <v>2457</v>
      </c>
      <c r="K588" s="207"/>
      <c r="L588" s="207"/>
      <c r="M588" s="207"/>
      <c r="N588" s="207"/>
      <c r="O588" s="207"/>
      <c r="P588" s="169"/>
      <c r="Q588" s="208"/>
      <c r="R588" s="166" t="str">
        <f ca="1">IF(ISERROR($V588),"",OFFSET('Smelter Look-up'!$C$4,$V588-4,0)&amp;"")</f>
        <v>Dijllah Gold Refinery FZC</v>
      </c>
      <c r="S588" s="165" t="str">
        <f t="shared" ca="1" si="86"/>
        <v>AE</v>
      </c>
      <c r="T588" s="165" t="str">
        <f ca="1">IF(B588="","",IF(ISERROR(MATCH($J588,SorP!$B$1:$B$6261,0)),"",INDIRECT("'SorP'!$A$"&amp;MATCH($S588&amp;$J588,SorP!C:C,0))))</f>
        <v>AE-SH</v>
      </c>
      <c r="U588" s="185"/>
      <c r="V588" s="209">
        <f>IF(C588="",NA(),IF(OR(C588="Smelter not listed",C588="Smelter not yet identified"),MATCH($B588&amp;$D588,'Smelter Look-up'!$J:$J,0),MATCH($B588&amp;$C588,'Smelter Look-up'!$J:$J,0)))</f>
        <v>75</v>
      </c>
      <c r="X588" s="210">
        <f t="shared" si="87"/>
        <v>0</v>
      </c>
      <c r="AB588" s="211" t="str">
        <f t="shared" si="88"/>
        <v>GoldDijllah Gold Refinery FZC</v>
      </c>
    </row>
    <row r="589" spans="1:28" s="210" customFormat="1" ht="20.25">
      <c r="A589" s="165" t="s">
        <v>13276</v>
      </c>
      <c r="B589" s="166" t="s">
        <v>1087</v>
      </c>
      <c r="C589" s="170" t="s">
        <v>13275</v>
      </c>
      <c r="D589" s="213">
        <v>0</v>
      </c>
      <c r="E589" s="166" t="s">
        <v>15960</v>
      </c>
      <c r="F589" s="166" t="s">
        <v>13276</v>
      </c>
      <c r="G589" s="166" t="s">
        <v>12764</v>
      </c>
      <c r="H589" s="167">
        <v>0</v>
      </c>
      <c r="I589" s="168" t="s">
        <v>13309</v>
      </c>
      <c r="J589" s="168" t="s">
        <v>2459</v>
      </c>
      <c r="K589" s="207"/>
      <c r="L589" s="207"/>
      <c r="M589" s="207"/>
      <c r="N589" s="207"/>
      <c r="O589" s="207"/>
      <c r="P589" s="169"/>
      <c r="Q589" s="208"/>
      <c r="R589" s="166" t="str">
        <f ca="1">IF(ISERROR($V589),"",OFFSET('Smelter Look-up'!$C$4,$V589-4,0)&amp;"")</f>
        <v>Fujairah Gold FZC</v>
      </c>
      <c r="S589" s="165" t="str">
        <f t="shared" ca="1" si="86"/>
        <v>AE</v>
      </c>
      <c r="T589" s="165" t="str">
        <f ca="1">IF(B589="","",IF(ISERROR(MATCH($J589,SorP!$B$1:$B$6261,0)),"",INDIRECT("'SorP'!$A$"&amp;MATCH($S589&amp;$J589,SorP!C:C,0))))</f>
        <v>AE-FU</v>
      </c>
      <c r="U589" s="185"/>
      <c r="V589" s="209">
        <f>IF(C589="",NA(),IF(OR(C589="Smelter not listed",C589="Smelter not yet identified"),MATCH($B589&amp;$D589,'Smelter Look-up'!$J:$J,0),MATCH($B589&amp;$C589,'Smelter Look-up'!$J:$J,0)))</f>
        <v>99</v>
      </c>
      <c r="X589" s="210">
        <f t="shared" si="87"/>
        <v>0</v>
      </c>
      <c r="AB589" s="211" t="str">
        <f t="shared" si="88"/>
        <v>GoldFujairah Gold FZC</v>
      </c>
    </row>
    <row r="590" spans="1:28" s="210" customFormat="1" ht="25.5">
      <c r="A590" s="165" t="s">
        <v>15166</v>
      </c>
      <c r="B590" s="166" t="s">
        <v>1087</v>
      </c>
      <c r="C590" s="170" t="s">
        <v>15165</v>
      </c>
      <c r="D590" s="213">
        <v>0</v>
      </c>
      <c r="E590" s="166" t="s">
        <v>15972</v>
      </c>
      <c r="F590" s="166" t="s">
        <v>15166</v>
      </c>
      <c r="G590" s="166" t="s">
        <v>12764</v>
      </c>
      <c r="H590" s="167">
        <v>0</v>
      </c>
      <c r="I590" s="168" t="s">
        <v>15167</v>
      </c>
      <c r="J590" s="168" t="s">
        <v>1495</v>
      </c>
      <c r="K590" s="207"/>
      <c r="L590" s="207"/>
      <c r="M590" s="207"/>
      <c r="N590" s="207"/>
      <c r="O590" s="207"/>
      <c r="P590" s="169"/>
      <c r="Q590" s="208"/>
      <c r="R590" s="166" t="str">
        <f ca="1">IF(ISERROR($V590),"",OFFSET('Smelter Look-up'!$C$4,$V590-4,0)&amp;"")</f>
        <v>NOBLE METAL SERVICES</v>
      </c>
      <c r="S590" s="165" t="str">
        <f t="shared" ca="1" si="86"/>
        <v>US</v>
      </c>
      <c r="T590" s="165" t="str">
        <f ca="1">IF(B590="","",IF(ISERROR(MATCH($J590,SorP!$B$1:$B$6261,0)),"",INDIRECT("'SorP'!$A$"&amp;MATCH($S590&amp;$J590,SorP!C:C,0))))</f>
        <v>US-RI</v>
      </c>
      <c r="U590" s="185"/>
      <c r="V590" s="209">
        <f>IF(C590="",NA(),IF(OR(C590="Smelter not listed",C590="Smelter not yet identified"),MATCH($B590&amp;$D590,'Smelter Look-up'!$J:$J,0),MATCH($B590&amp;$C590,'Smelter Look-up'!$J:$J,0)))</f>
        <v>218</v>
      </c>
      <c r="X590" s="210">
        <f t="shared" si="87"/>
        <v>0</v>
      </c>
      <c r="AB590" s="211" t="str">
        <f t="shared" si="88"/>
        <v>GoldNOBLE METAL SERVICES</v>
      </c>
    </row>
    <row r="591" spans="1:28" s="210" customFormat="1" ht="25.5">
      <c r="A591" s="165" t="s">
        <v>2333</v>
      </c>
      <c r="B591" s="166" t="s">
        <v>1087</v>
      </c>
      <c r="C591" s="170" t="s">
        <v>2332</v>
      </c>
      <c r="D591" s="213">
        <v>0</v>
      </c>
      <c r="E591" s="166" t="s">
        <v>15972</v>
      </c>
      <c r="F591" s="166" t="s">
        <v>2333</v>
      </c>
      <c r="G591" s="166" t="s">
        <v>12764</v>
      </c>
      <c r="H591" s="167">
        <v>0</v>
      </c>
      <c r="I591" s="168" t="s">
        <v>1494</v>
      </c>
      <c r="J591" s="168" t="s">
        <v>1495</v>
      </c>
      <c r="K591" s="207"/>
      <c r="L591" s="207"/>
      <c r="M591" s="207"/>
      <c r="N591" s="207"/>
      <c r="O591" s="207"/>
      <c r="P591" s="169"/>
      <c r="Q591" s="208"/>
      <c r="R591" s="166" t="str">
        <f ca="1">IF(ISERROR($V591),"",OFFSET('Smelter Look-up'!$C$4,$V591-4,0)&amp;"")</f>
        <v>Pease &amp; Curren</v>
      </c>
      <c r="S591" s="165" t="str">
        <f t="shared" ca="1" si="86"/>
        <v>US</v>
      </c>
      <c r="T591" s="165" t="str">
        <f ca="1">IF(B591="","",IF(ISERROR(MATCH($J591,SorP!$B$1:$B$6261,0)),"",INDIRECT("'SorP'!$A$"&amp;MATCH($S591&amp;$J591,SorP!C:C,0))))</f>
        <v>US-RI</v>
      </c>
      <c r="U591" s="185"/>
      <c r="V591" s="209">
        <f>IF(C591="",NA(),IF(OR(C591="Smelter not listed",C591="Smelter not yet identified"),MATCH($B591&amp;$D591,'Smelter Look-up'!$J:$J,0),MATCH($B591&amp;$C591,'Smelter Look-up'!$J:$J,0)))</f>
        <v>230</v>
      </c>
      <c r="X591" s="210">
        <f t="shared" si="87"/>
        <v>0</v>
      </c>
      <c r="AB591" s="211" t="str">
        <f t="shared" si="88"/>
        <v>GoldPease &amp; Curren</v>
      </c>
    </row>
    <row r="592" spans="1:28" s="210" customFormat="1" ht="25.5">
      <c r="A592" s="165" t="s">
        <v>680</v>
      </c>
      <c r="B592" s="166" t="s">
        <v>1087</v>
      </c>
      <c r="C592" s="170" t="s">
        <v>1183</v>
      </c>
      <c r="D592" s="213">
        <v>0</v>
      </c>
      <c r="E592" s="166" t="s">
        <v>15972</v>
      </c>
      <c r="F592" s="166" t="s">
        <v>680</v>
      </c>
      <c r="G592" s="166" t="s">
        <v>12764</v>
      </c>
      <c r="H592" s="167">
        <v>0</v>
      </c>
      <c r="I592" s="168" t="s">
        <v>1565</v>
      </c>
      <c r="J592" s="168" t="s">
        <v>1566</v>
      </c>
      <c r="K592" s="207"/>
      <c r="L592" s="207"/>
      <c r="M592" s="207"/>
      <c r="N592" s="207"/>
      <c r="O592" s="207"/>
      <c r="P592" s="169"/>
      <c r="Q592" s="208"/>
      <c r="R592" s="166" t="str">
        <f ca="1">IF(ISERROR($V592),"",OFFSET('Smelter Look-up'!$C$4,$V592-4,0)&amp;"")</f>
        <v>Metalor USA Refining Corporation</v>
      </c>
      <c r="S592" s="165" t="str">
        <f t="shared" ca="1" si="86"/>
        <v>US</v>
      </c>
      <c r="T592" s="165" t="str">
        <f ca="1">IF(B592="","",IF(ISERROR(MATCH($J592,SorP!$B$1:$B$6261,0)),"",INDIRECT("'SorP'!$A$"&amp;MATCH($S592&amp;$J592,SorP!C:C,0))))</f>
        <v>US-MA</v>
      </c>
      <c r="U592" s="185"/>
      <c r="V592" s="209">
        <f>IF(C592="",NA(),IF(OR(C592="Smelter not listed",C592="Smelter not yet identified"),MATCH($B592&amp;$D592,'Smelter Look-up'!$J:$J,0),MATCH($B592&amp;$C592,'Smelter Look-up'!$J:$J,0)))</f>
        <v>197</v>
      </c>
      <c r="X592" s="210">
        <f t="shared" si="87"/>
        <v>0</v>
      </c>
      <c r="AB592" s="211" t="str">
        <f t="shared" si="88"/>
        <v>GoldMetalor USA Refining Corporation</v>
      </c>
    </row>
    <row r="593" spans="1:28" s="210" customFormat="1" ht="25.5">
      <c r="A593" s="165" t="s">
        <v>12704</v>
      </c>
      <c r="B593" s="166" t="s">
        <v>1087</v>
      </c>
      <c r="C593" s="170" t="s">
        <v>12703</v>
      </c>
      <c r="D593" s="213">
        <v>0</v>
      </c>
      <c r="E593" s="166" t="s">
        <v>15972</v>
      </c>
      <c r="F593" s="166" t="s">
        <v>12704</v>
      </c>
      <c r="G593" s="166" t="s">
        <v>12764</v>
      </c>
      <c r="H593" s="167">
        <v>0</v>
      </c>
      <c r="I593" s="168" t="s">
        <v>12763</v>
      </c>
      <c r="J593" s="168" t="s">
        <v>1575</v>
      </c>
      <c r="K593" s="207"/>
      <c r="L593" s="207"/>
      <c r="M593" s="207"/>
      <c r="N593" s="207"/>
      <c r="O593" s="207"/>
      <c r="P593" s="169"/>
      <c r="Q593" s="208"/>
      <c r="R593" s="166" t="str">
        <f ca="1">IF(ISERROR($V593),"",OFFSET('Smelter Look-up'!$C$4,$V593-4,0)&amp;"")</f>
        <v>QG Refining, LLC</v>
      </c>
      <c r="S593" s="165" t="str">
        <f t="shared" ca="1" si="86"/>
        <v>US</v>
      </c>
      <c r="T593" s="165" t="str">
        <f ca="1">IF(B593="","",IF(ISERROR(MATCH($J593,SorP!$B$1:$B$6261,0)),"",INDIRECT("'SorP'!$A$"&amp;MATCH($S593&amp;$J593,SorP!C:C,0))))</f>
        <v>US-OH</v>
      </c>
      <c r="U593" s="185"/>
      <c r="V593" s="209">
        <f>IF(C593="",NA(),IF(OR(C593="Smelter not listed",C593="Smelter not yet identified"),MATCH($B593&amp;$D593,'Smelter Look-up'!$J:$J,0),MATCH($B593&amp;$C593,'Smelter Look-up'!$J:$J,0)))</f>
        <v>240</v>
      </c>
      <c r="X593" s="210">
        <f t="shared" si="87"/>
        <v>0</v>
      </c>
      <c r="AB593" s="211" t="str">
        <f t="shared" si="88"/>
        <v>GoldQG Refining, LLC</v>
      </c>
    </row>
    <row r="594" spans="1:28" s="210" customFormat="1" ht="25.5">
      <c r="A594" s="165" t="s">
        <v>662</v>
      </c>
      <c r="B594" s="166" t="s">
        <v>1087</v>
      </c>
      <c r="C594" s="170" t="s">
        <v>2106</v>
      </c>
      <c r="D594" s="213">
        <v>0</v>
      </c>
      <c r="E594" s="166" t="s">
        <v>15972</v>
      </c>
      <c r="F594" s="166" t="s">
        <v>662</v>
      </c>
      <c r="G594" s="166" t="s">
        <v>12764</v>
      </c>
      <c r="H594" s="167">
        <v>0</v>
      </c>
      <c r="I594" s="168" t="s">
        <v>1545</v>
      </c>
      <c r="J594" s="168" t="s">
        <v>1546</v>
      </c>
      <c r="K594" s="207"/>
      <c r="L594" s="207"/>
      <c r="M594" s="207"/>
      <c r="N594" s="207"/>
      <c r="O594" s="207"/>
      <c r="P594" s="169"/>
      <c r="Q594" s="208"/>
      <c r="R594" s="166" t="str">
        <f ca="1">IF(ISERROR($V594),"",OFFSET('Smelter Look-up'!$C$4,$V594-4,0)&amp;"")</f>
        <v>Asahi Refining USA Inc.</v>
      </c>
      <c r="S594" s="165" t="str">
        <f t="shared" ca="1" si="86"/>
        <v>US</v>
      </c>
      <c r="T594" s="165" t="str">
        <f ca="1">IF(B594="","",IF(ISERROR(MATCH($J594,SorP!$B$1:$B$6261,0)),"",INDIRECT("'SorP'!$A$"&amp;MATCH($S594&amp;$J594,SorP!C:C,0))))</f>
        <v>US-UT</v>
      </c>
      <c r="U594" s="185"/>
      <c r="V594" s="209">
        <f>IF(C594="",NA(),IF(OR(C594="Smelter not listed",C594="Smelter not yet identified"),MATCH($B594&amp;$D594,'Smelter Look-up'!$J:$J,0),MATCH($B594&amp;$C594,'Smelter Look-up'!$J:$J,0)))</f>
        <v>35</v>
      </c>
      <c r="X594" s="210">
        <f t="shared" si="87"/>
        <v>0</v>
      </c>
      <c r="AB594" s="211" t="str">
        <f t="shared" si="88"/>
        <v>GoldAsahi Refining USA Inc.</v>
      </c>
    </row>
    <row r="595" spans="1:28" s="210" customFormat="1" ht="25.5">
      <c r="A595" s="165" t="s">
        <v>711</v>
      </c>
      <c r="B595" s="166" t="s">
        <v>1087</v>
      </c>
      <c r="C595" s="170" t="s">
        <v>782</v>
      </c>
      <c r="D595" s="213">
        <v>0</v>
      </c>
      <c r="E595" s="166" t="s">
        <v>15972</v>
      </c>
      <c r="F595" s="166" t="s">
        <v>711</v>
      </c>
      <c r="G595" s="166" t="s">
        <v>12764</v>
      </c>
      <c r="H595" s="167">
        <v>0</v>
      </c>
      <c r="I595" s="168" t="s">
        <v>1612</v>
      </c>
      <c r="J595" s="168" t="s">
        <v>1560</v>
      </c>
      <c r="K595" s="207"/>
      <c r="L595" s="207"/>
      <c r="M595" s="207"/>
      <c r="N595" s="207"/>
      <c r="O595" s="207"/>
      <c r="P595" s="169"/>
      <c r="Q595" s="208"/>
      <c r="R595" s="166" t="str">
        <f ca="1">IF(ISERROR($V595),"",OFFSET('Smelter Look-up'!$C$4,$V595-4,0)&amp;"")</f>
        <v>United Precious Metal Refining, Inc.</v>
      </c>
      <c r="S595" s="165" t="str">
        <f t="shared" ca="1" si="86"/>
        <v>US</v>
      </c>
      <c r="T595" s="165" t="str">
        <f ca="1">IF(B595="","",IF(ISERROR(MATCH($J595,SorP!$B$1:$B$6261,0)),"",INDIRECT("'SorP'!$A$"&amp;MATCH($S595&amp;$J595,SorP!C:C,0))))</f>
        <v>US-NY</v>
      </c>
      <c r="U595" s="185"/>
      <c r="V595" s="209">
        <f>IF(C595="",NA(),IF(OR(C595="Smelter not listed",C595="Smelter not yet identified"),MATCH($B595&amp;$D595,'Smelter Look-up'!$J:$J,0),MATCH($B595&amp;$C595,'Smelter Look-up'!$J:$J,0)))</f>
        <v>320</v>
      </c>
      <c r="X595" s="210">
        <f t="shared" si="87"/>
        <v>0</v>
      </c>
      <c r="AB595" s="211" t="str">
        <f t="shared" si="88"/>
        <v>GoldUnited Precious Metal Refining, Inc.</v>
      </c>
    </row>
    <row r="596" spans="1:28" s="210" customFormat="1" ht="25.5">
      <c r="A596" s="165" t="s">
        <v>669</v>
      </c>
      <c r="B596" s="166" t="s">
        <v>1087</v>
      </c>
      <c r="C596" s="170" t="s">
        <v>668</v>
      </c>
      <c r="D596" s="213">
        <v>0</v>
      </c>
      <c r="E596" s="166" t="s">
        <v>15972</v>
      </c>
      <c r="F596" s="166" t="s">
        <v>669</v>
      </c>
      <c r="G596" s="166" t="s">
        <v>12764</v>
      </c>
      <c r="H596" s="167">
        <v>0</v>
      </c>
      <c r="I596" s="168" t="s">
        <v>15932</v>
      </c>
      <c r="J596" s="168" t="s">
        <v>1546</v>
      </c>
      <c r="K596" s="207"/>
      <c r="L596" s="207"/>
      <c r="M596" s="207"/>
      <c r="N596" s="207"/>
      <c r="O596" s="207"/>
      <c r="P596" s="169"/>
      <c r="Q596" s="208"/>
      <c r="R596" s="166" t="str">
        <f ca="1">IF(ISERROR($V596),"",OFFSET('Smelter Look-up'!$C$4,$V596-4,0)&amp;"")</f>
        <v>Kennecott Utah Copper LLC</v>
      </c>
      <c r="S596" s="165" t="str">
        <f t="shared" ca="1" si="86"/>
        <v>US</v>
      </c>
      <c r="T596" s="165" t="str">
        <f ca="1">IF(B596="","",IF(ISERROR(MATCH($J596,SorP!$B$1:$B$6261,0)),"",INDIRECT("'SorP'!$A$"&amp;MATCH($S596&amp;$J596,SorP!C:C,0))))</f>
        <v>US-UT</v>
      </c>
      <c r="U596" s="185"/>
      <c r="V596" s="209">
        <f>IF(C596="",NA(),IF(OR(C596="Smelter not listed",C596="Smelter not yet identified"),MATCH($B596&amp;$D596,'Smelter Look-up'!$J:$J,0),MATCH($B596&amp;$C596,'Smelter Look-up'!$J:$J,0)))</f>
        <v>157</v>
      </c>
      <c r="X596" s="210">
        <f t="shared" si="87"/>
        <v>0</v>
      </c>
      <c r="AB596" s="211" t="str">
        <f t="shared" si="88"/>
        <v>GoldKennecott Utah Copper LLC</v>
      </c>
    </row>
    <row r="597" spans="1:28" s="210" customFormat="1" ht="25.5">
      <c r="A597" s="165" t="s">
        <v>1338</v>
      </c>
      <c r="B597" s="166" t="s">
        <v>1087</v>
      </c>
      <c r="C597" s="170" t="s">
        <v>1337</v>
      </c>
      <c r="D597" s="213">
        <v>0</v>
      </c>
      <c r="E597" s="166" t="s">
        <v>15972</v>
      </c>
      <c r="F597" s="166" t="s">
        <v>1338</v>
      </c>
      <c r="G597" s="166" t="s">
        <v>12764</v>
      </c>
      <c r="H597" s="167">
        <v>0</v>
      </c>
      <c r="I597" s="168" t="s">
        <v>1494</v>
      </c>
      <c r="J597" s="168" t="s">
        <v>1495</v>
      </c>
      <c r="K597" s="207"/>
      <c r="L597" s="207"/>
      <c r="M597" s="207"/>
      <c r="N597" s="207"/>
      <c r="O597" s="207"/>
      <c r="P597" s="169"/>
      <c r="Q597" s="208"/>
      <c r="R597" s="166" t="str">
        <f ca="1">IF(ISERROR($V597),"",OFFSET('Smelter Look-up'!$C$4,$V597-4,0)&amp;"")</f>
        <v>Advanced Chemical Company</v>
      </c>
      <c r="S597" s="165" t="str">
        <f t="shared" ca="1" si="86"/>
        <v>US</v>
      </c>
      <c r="T597" s="165" t="str">
        <f ca="1">IF(B597="","",IF(ISERROR(MATCH($J597,SorP!$B$1:$B$6261,0)),"",INDIRECT("'SorP'!$A$"&amp;MATCH($S597&amp;$J597,SorP!C:C,0))))</f>
        <v>US-RI</v>
      </c>
      <c r="U597" s="185"/>
      <c r="V597" s="209">
        <f>IF(C597="",NA(),IF(OR(C597="Smelter not listed",C597="Smelter not yet identified"),MATCH($B597&amp;$D597,'Smelter Look-up'!$J:$J,0),MATCH($B597&amp;$C597,'Smelter Look-up'!$J:$J,0)))</f>
        <v>8</v>
      </c>
      <c r="X597" s="210">
        <f t="shared" si="87"/>
        <v>0</v>
      </c>
      <c r="AB597" s="211" t="str">
        <f t="shared" si="88"/>
        <v>GoldAdvanced Chemical Company</v>
      </c>
    </row>
    <row r="598" spans="1:28" s="210" customFormat="1" ht="25.5">
      <c r="A598" s="165" t="s">
        <v>2325</v>
      </c>
      <c r="B598" s="166" t="s">
        <v>1087</v>
      </c>
      <c r="C598" s="170" t="s">
        <v>2324</v>
      </c>
      <c r="D598" s="213">
        <v>0</v>
      </c>
      <c r="E598" s="166" t="s">
        <v>15972</v>
      </c>
      <c r="F598" s="166" t="s">
        <v>2325</v>
      </c>
      <c r="G598" s="166" t="s">
        <v>12764</v>
      </c>
      <c r="H598" s="167">
        <v>0</v>
      </c>
      <c r="I598" s="168" t="s">
        <v>2326</v>
      </c>
      <c r="J598" s="168" t="s">
        <v>1660</v>
      </c>
      <c r="K598" s="207"/>
      <c r="L598" s="207"/>
      <c r="M598" s="207"/>
      <c r="N598" s="207"/>
      <c r="O598" s="207"/>
      <c r="P598" s="169"/>
      <c r="Q598" s="208"/>
      <c r="R598" s="166" t="str">
        <f ca="1">IF(ISERROR($V598),"",OFFSET('Smelter Look-up'!$C$4,$V598-4,0)&amp;"")</f>
        <v>Abington Reldan Metals, LLC</v>
      </c>
      <c r="S598" s="165" t="str">
        <f t="shared" ca="1" si="86"/>
        <v>US</v>
      </c>
      <c r="T598" s="165" t="str">
        <f ca="1">IF(B598="","",IF(ISERROR(MATCH($J598,SorP!$B$1:$B$6261,0)),"",INDIRECT("'SorP'!$A$"&amp;MATCH($S598&amp;$J598,SorP!C:C,0))))</f>
        <v>US-PA</v>
      </c>
      <c r="U598" s="185"/>
      <c r="V598" s="209">
        <f>IF(C598="",NA(),IF(OR(C598="Smelter not listed",C598="Smelter not yet identified"),MATCH($B598&amp;$D598,'Smelter Look-up'!$J:$J,0),MATCH($B598&amp;$C598,'Smelter Look-up'!$J:$J,0)))</f>
        <v>7</v>
      </c>
      <c r="X598" s="210">
        <f t="shared" si="87"/>
        <v>0</v>
      </c>
      <c r="AB598" s="211" t="str">
        <f t="shared" si="88"/>
        <v>GoldAbington Reldan Metals, LLC</v>
      </c>
    </row>
    <row r="599" spans="1:28" s="210" customFormat="1" ht="25.5">
      <c r="A599" s="165" t="s">
        <v>697</v>
      </c>
      <c r="B599" s="166" t="s">
        <v>1087</v>
      </c>
      <c r="C599" s="170" t="s">
        <v>1121</v>
      </c>
      <c r="D599" s="213">
        <v>0</v>
      </c>
      <c r="E599" s="166" t="s">
        <v>15972</v>
      </c>
      <c r="F599" s="166" t="s">
        <v>697</v>
      </c>
      <c r="G599" s="166" t="s">
        <v>12764</v>
      </c>
      <c r="H599" s="167">
        <v>0</v>
      </c>
      <c r="I599" s="168" t="s">
        <v>1586</v>
      </c>
      <c r="J599" s="168" t="s">
        <v>1587</v>
      </c>
      <c r="K599" s="207"/>
      <c r="L599" s="207"/>
      <c r="M599" s="207"/>
      <c r="N599" s="207"/>
      <c r="O599" s="207"/>
      <c r="P599" s="169"/>
      <c r="Q599" s="208"/>
      <c r="R599" s="166" t="str">
        <f ca="1">IF(ISERROR($V599),"",OFFSET('Smelter Look-up'!$C$4,$V599-4,0)&amp;"")</f>
        <v>Sabin Metal Corp.</v>
      </c>
      <c r="S599" s="165" t="str">
        <f t="shared" ca="1" si="86"/>
        <v>US</v>
      </c>
      <c r="T599" s="165" t="str">
        <f ca="1">IF(B599="","",IF(ISERROR(MATCH($J599,SorP!$B$1:$B$6261,0)),"",INDIRECT("'SorP'!$A$"&amp;MATCH($S599&amp;$J599,SorP!C:C,0))))</f>
        <v>US-ND</v>
      </c>
      <c r="U599" s="185"/>
      <c r="V599" s="209">
        <f>IF(C599="",NA(),IF(OR(C599="Smelter not listed",C599="Smelter not yet identified"),MATCH($B599&amp;$D599,'Smelter Look-up'!$J:$J,0),MATCH($B599&amp;$C599,'Smelter Look-up'!$J:$J,0)))</f>
        <v>248</v>
      </c>
      <c r="X599" s="210">
        <f t="shared" si="87"/>
        <v>0</v>
      </c>
      <c r="AB599" s="211" t="str">
        <f t="shared" si="88"/>
        <v>GoldSabin Metal Corp.</v>
      </c>
    </row>
    <row r="600" spans="1:28" s="210" customFormat="1" ht="25.5">
      <c r="A600" s="165" t="s">
        <v>675</v>
      </c>
      <c r="B600" s="166" t="s">
        <v>1087</v>
      </c>
      <c r="C600" s="170" t="s">
        <v>870</v>
      </c>
      <c r="D600" s="213">
        <v>0</v>
      </c>
      <c r="E600" s="166" t="s">
        <v>15972</v>
      </c>
      <c r="F600" s="166" t="s">
        <v>675</v>
      </c>
      <c r="G600" s="166" t="s">
        <v>12764</v>
      </c>
      <c r="H600" s="167">
        <v>0</v>
      </c>
      <c r="I600" s="168" t="s">
        <v>1559</v>
      </c>
      <c r="J600" s="168" t="s">
        <v>1560</v>
      </c>
      <c r="K600" s="207"/>
      <c r="L600" s="207"/>
      <c r="M600" s="207"/>
      <c r="N600" s="207"/>
      <c r="O600" s="207"/>
      <c r="P600" s="169"/>
      <c r="Q600" s="208"/>
      <c r="R600" s="166" t="str">
        <f ca="1">IF(ISERROR($V600),"",OFFSET('Smelter Look-up'!$C$4,$V600-4,0)&amp;"")</f>
        <v>Materion</v>
      </c>
      <c r="S600" s="165" t="str">
        <f t="shared" ca="1" si="86"/>
        <v>US</v>
      </c>
      <c r="T600" s="165" t="str">
        <f ca="1">IF(B600="","",IF(ISERROR(MATCH($J600,SorP!$B$1:$B$6261,0)),"",INDIRECT("'SorP'!$A$"&amp;MATCH($S600&amp;$J600,SorP!C:C,0))))</f>
        <v>US-NY</v>
      </c>
      <c r="U600" s="185"/>
      <c r="V600" s="209">
        <f>IF(C600="",NA(),IF(OR(C600="Smelter not listed",C600="Smelter not yet identified"),MATCH($B600&amp;$D600,'Smelter Look-up'!$J:$J,0),MATCH($B600&amp;$C600,'Smelter Look-up'!$J:$J,0)))</f>
        <v>184</v>
      </c>
      <c r="X600" s="210">
        <f t="shared" si="87"/>
        <v>0</v>
      </c>
      <c r="AB600" s="211" t="str">
        <f t="shared" si="88"/>
        <v>GoldMaterion</v>
      </c>
    </row>
    <row r="601" spans="1:28" s="210" customFormat="1" ht="38.25">
      <c r="A601" s="165" t="s">
        <v>15191</v>
      </c>
      <c r="B601" s="166" t="s">
        <v>1088</v>
      </c>
      <c r="C601" s="170" t="s">
        <v>15190</v>
      </c>
      <c r="D601" s="213">
        <v>0</v>
      </c>
      <c r="E601" s="166" t="s">
        <v>15964</v>
      </c>
      <c r="F601" s="166" t="s">
        <v>15191</v>
      </c>
      <c r="G601" s="166" t="s">
        <v>12764</v>
      </c>
      <c r="H601" s="167">
        <v>0</v>
      </c>
      <c r="I601" s="168" t="s">
        <v>1568</v>
      </c>
      <c r="J601" s="168" t="s">
        <v>6538</v>
      </c>
      <c r="K601" s="207"/>
      <c r="L601" s="207"/>
      <c r="M601" s="207"/>
      <c r="N601" s="207"/>
      <c r="O601" s="207"/>
      <c r="P601" s="169"/>
      <c r="Q601" s="208"/>
      <c r="R601" s="166" t="str">
        <f ca="1">IF(ISERROR($V601),"",OFFSET('Smelter Look-up'!$C$4,$V601-4,0)&amp;"")</f>
        <v>Takehara PVD Materials Plant / PVD Materials Division of MITSUI MINING &amp; SMELTING CO., LTD.</v>
      </c>
      <c r="S601" s="165" t="str">
        <f t="shared" ca="1" si="86"/>
        <v>JP</v>
      </c>
      <c r="T601" s="165" t="str">
        <f ca="1">IF(B601="","",IF(ISERROR(MATCH($J601,SorP!$B$1:$B$6261,0)),"",INDIRECT("'SorP'!$A$"&amp;MATCH($S601&amp;$J601,SorP!C:C,0))))</f>
        <v>JP-34</v>
      </c>
      <c r="U601" s="185"/>
      <c r="V601" s="209">
        <f>IF(C601="",NA(),IF(OR(C601="Smelter not listed",C601="Smelter not yet identified"),MATCH($B601&amp;$D601,'Smelter Look-up'!$J:$J,0),MATCH($B601&amp;$C601,'Smelter Look-up'!$J:$J,0)))</f>
        <v>540</v>
      </c>
      <c r="X601" s="210">
        <f t="shared" si="87"/>
        <v>0</v>
      </c>
      <c r="AB601" s="211" t="str">
        <f t="shared" si="88"/>
        <v>TinTakehara PVD Materials Plant / PVD Materials Division of MITSUI MINING &amp; SMELTING CO., LTD.</v>
      </c>
    </row>
    <row r="602" spans="1:28" s="210" customFormat="1" ht="20.25">
      <c r="A602" s="165" t="s">
        <v>1340</v>
      </c>
      <c r="B602" s="166" t="s">
        <v>1087</v>
      </c>
      <c r="C602" s="170" t="s">
        <v>1339</v>
      </c>
      <c r="D602" s="213">
        <v>0</v>
      </c>
      <c r="E602" s="166" t="s">
        <v>16017</v>
      </c>
      <c r="F602" s="166" t="s">
        <v>1340</v>
      </c>
      <c r="G602" s="166" t="s">
        <v>12764</v>
      </c>
      <c r="H602" s="167">
        <v>0</v>
      </c>
      <c r="I602" s="168" t="s">
        <v>1627</v>
      </c>
      <c r="J602" s="168" t="s">
        <v>1628</v>
      </c>
      <c r="K602" s="207"/>
      <c r="L602" s="207"/>
      <c r="M602" s="207"/>
      <c r="N602" s="207"/>
      <c r="O602" s="207"/>
      <c r="P602" s="169"/>
      <c r="Q602" s="208"/>
      <c r="R602" s="166" t="str">
        <f ca="1">IF(ISERROR($V602),"",OFFSET('Smelter Look-up'!$C$4,$V602-4,0)&amp;"")</f>
        <v>Fidelity Printers and Refiners Ltd.</v>
      </c>
      <c r="S602" s="165" t="str">
        <f t="shared" ca="1" si="86"/>
        <v>ZW</v>
      </c>
      <c r="T602" s="165" t="str">
        <f ca="1">IF(B602="","",IF(ISERROR(MATCH($J602,SorP!$B$1:$B$6261,0)),"",INDIRECT("'SorP'!$A$"&amp;MATCH($S602&amp;$J602,SorP!C:C,0))))</f>
        <v>ZW-HA</v>
      </c>
      <c r="U602" s="185"/>
      <c r="V602" s="209">
        <f>IF(C602="",NA(),IF(OR(C602="Smelter not listed",C602="Smelter not yet identified"),MATCH($B602&amp;$D602,'Smelter Look-up'!$J:$J,0),MATCH($B602&amp;$C602,'Smelter Look-up'!$J:$J,0)))</f>
        <v>96</v>
      </c>
      <c r="X602" s="210">
        <f t="shared" si="87"/>
        <v>0</v>
      </c>
      <c r="AB602" s="211" t="str">
        <f t="shared" si="88"/>
        <v>GoldFidelity Printers and Refiners Ltd.</v>
      </c>
    </row>
    <row r="603" spans="1:28" s="210" customFormat="1" ht="20.25">
      <c r="A603" s="165" t="s">
        <v>686</v>
      </c>
      <c r="B603" s="166" t="s">
        <v>1087</v>
      </c>
      <c r="C603" s="170" t="s">
        <v>1185</v>
      </c>
      <c r="D603" s="213">
        <v>0</v>
      </c>
      <c r="E603" s="166" t="s">
        <v>16018</v>
      </c>
      <c r="F603" s="166" t="s">
        <v>686</v>
      </c>
      <c r="G603" s="166" t="s">
        <v>12764</v>
      </c>
      <c r="H603" s="167">
        <v>0</v>
      </c>
      <c r="I603" s="168" t="s">
        <v>1572</v>
      </c>
      <c r="J603" s="168" t="s">
        <v>11578</v>
      </c>
      <c r="K603" s="207"/>
      <c r="L603" s="207"/>
      <c r="M603" s="207"/>
      <c r="N603" s="207"/>
      <c r="O603" s="207"/>
      <c r="P603" s="169"/>
      <c r="Q603" s="208"/>
      <c r="R603" s="166" t="str">
        <f ca="1">IF(ISERROR($V603),"",OFFSET('Smelter Look-up'!$C$4,$V603-4,0)&amp;"")</f>
        <v>Navoi Mining and Metallurgical Combinat</v>
      </c>
      <c r="S603" s="165" t="str">
        <f t="shared" ca="1" si="86"/>
        <v>UZ</v>
      </c>
      <c r="T603" s="165" t="str">
        <f ca="1">IF(B603="","",IF(ISERROR(MATCH($J603,SorP!$B$1:$B$6261,0)),"",INDIRECT("'SorP'!$A$"&amp;MATCH($S603&amp;$J603,SorP!C:C,0))))</f>
        <v>UZ-NW</v>
      </c>
      <c r="U603" s="185"/>
      <c r="V603" s="209">
        <f>IF(C603="",NA(),IF(OR(C603="Smelter not listed",C603="Smelter not yet identified"),MATCH($B603&amp;$D603,'Smelter Look-up'!$J:$J,0),MATCH($B603&amp;$C603,'Smelter Look-up'!$J:$J,0)))</f>
        <v>215</v>
      </c>
      <c r="X603" s="210">
        <f t="shared" si="87"/>
        <v>0</v>
      </c>
      <c r="AB603" s="211" t="str">
        <f t="shared" si="88"/>
        <v>GoldNavoi Mining and Metallurgical Combinat</v>
      </c>
    </row>
    <row r="604" spans="1:28" s="210" customFormat="1" ht="25.5">
      <c r="A604" s="165" t="s">
        <v>632</v>
      </c>
      <c r="B604" s="166" t="s">
        <v>1087</v>
      </c>
      <c r="C604" s="170" t="s">
        <v>605</v>
      </c>
      <c r="D604" s="213">
        <v>0</v>
      </c>
      <c r="E604" s="166" t="s">
        <v>16018</v>
      </c>
      <c r="F604" s="166" t="s">
        <v>632</v>
      </c>
      <c r="G604" s="166" t="s">
        <v>12764</v>
      </c>
      <c r="H604" s="167">
        <v>0</v>
      </c>
      <c r="I604" s="168" t="s">
        <v>1500</v>
      </c>
      <c r="J604" s="168" t="s">
        <v>11573</v>
      </c>
      <c r="K604" s="207"/>
      <c r="L604" s="207"/>
      <c r="M604" s="207"/>
      <c r="N604" s="207"/>
      <c r="O604" s="207"/>
      <c r="P604" s="169"/>
      <c r="Q604" s="208"/>
      <c r="R604" s="166" t="str">
        <f ca="1">IF(ISERROR($V604),"",OFFSET('Smelter Look-up'!$C$4,$V604-4,0)&amp;"")</f>
        <v>Almalyk Mining and Metallurgical Complex (AMMC)</v>
      </c>
      <c r="S604" s="165" t="str">
        <f t="shared" ca="1" si="86"/>
        <v>UZ</v>
      </c>
      <c r="T604" s="165" t="str">
        <f ca="1">IF(B604="","",IF(ISERROR(MATCH($J604,SorP!$B$1:$B$6261,0)),"",INDIRECT("'SorP'!$A$"&amp;MATCH($S604&amp;$J604,SorP!C:C,0))))</f>
        <v>UZ-TO</v>
      </c>
      <c r="U604" s="185"/>
      <c r="V604" s="209">
        <f>IF(C604="",NA(),IF(OR(C604="Smelter not listed",C604="Smelter not yet identified"),MATCH($B604&amp;$D604,'Smelter Look-up'!$J:$J,0),MATCH($B604&amp;$C604,'Smelter Look-up'!$J:$J,0)))</f>
        <v>22</v>
      </c>
      <c r="X604" s="210">
        <f t="shared" si="87"/>
        <v>0</v>
      </c>
      <c r="AB604" s="211" t="str">
        <f t="shared" si="88"/>
        <v>GoldAlmalyk Mining and Metallurgical Complex (AMMC)</v>
      </c>
    </row>
    <row r="605" spans="1:28" s="210" customFormat="1" ht="20.25">
      <c r="A605" s="165" t="s">
        <v>1382</v>
      </c>
      <c r="B605" s="166" t="s">
        <v>1090</v>
      </c>
      <c r="C605" s="170" t="s">
        <v>14542</v>
      </c>
      <c r="D605" s="213">
        <v>0</v>
      </c>
      <c r="E605" s="166" t="s">
        <v>15974</v>
      </c>
      <c r="F605" s="166" t="s">
        <v>1382</v>
      </c>
      <c r="G605" s="166" t="s">
        <v>12764</v>
      </c>
      <c r="H605" s="167">
        <v>0</v>
      </c>
      <c r="I605" s="168" t="s">
        <v>1749</v>
      </c>
      <c r="J605" s="168" t="s">
        <v>11692</v>
      </c>
      <c r="K605" s="207"/>
      <c r="L605" s="207"/>
      <c r="M605" s="207"/>
      <c r="N605" s="207"/>
      <c r="O605" s="207"/>
      <c r="P605" s="169"/>
      <c r="Q605" s="208"/>
      <c r="R605" s="166" t="str">
        <f ca="1">IF(ISERROR($V605),"",OFFSET('Smelter Look-up'!$C$4,$V605-4,0)&amp;"")</f>
        <v>Masan High-Tech Materials</v>
      </c>
      <c r="S605" s="165" t="str">
        <f t="shared" ca="1" si="86"/>
        <v>VN</v>
      </c>
      <c r="T605" s="165" t="str">
        <f ca="1">IF(B605="","",IF(ISERROR(MATCH($J605,SorP!$B$1:$B$6261,0)),"",INDIRECT("'SorP'!$A$"&amp;MATCH($S605&amp;$J605,SorP!C:C,0))))</f>
        <v>VN-69</v>
      </c>
      <c r="U605" s="185"/>
      <c r="V605" s="209">
        <f>IF(C605="",NA(),IF(OR(C605="Smelter not listed",C605="Smelter not yet identified"),MATCH($B605&amp;$D605,'Smelter Look-up'!$J:$J,0),MATCH($B605&amp;$C605,'Smelter Look-up'!$J:$J,0)))</f>
        <v>624</v>
      </c>
      <c r="X605" s="210">
        <f t="shared" si="87"/>
        <v>0</v>
      </c>
      <c r="AB605" s="211" t="str">
        <f t="shared" si="88"/>
        <v>TungstenMasan High-Tech Materials</v>
      </c>
    </row>
    <row r="606" spans="1:28" s="210" customFormat="1" ht="20.25">
      <c r="A606" s="165" t="s">
        <v>13351</v>
      </c>
      <c r="B606" s="166" t="s">
        <v>1090</v>
      </c>
      <c r="C606" s="170" t="s">
        <v>13337</v>
      </c>
      <c r="D606" s="213">
        <v>0</v>
      </c>
      <c r="E606" s="166" t="s">
        <v>15974</v>
      </c>
      <c r="F606" s="166" t="s">
        <v>13351</v>
      </c>
      <c r="G606" s="166" t="s">
        <v>12764</v>
      </c>
      <c r="H606" s="167">
        <v>0</v>
      </c>
      <c r="I606" s="168" t="s">
        <v>13360</v>
      </c>
      <c r="J606" s="168" t="s">
        <v>1748</v>
      </c>
      <c r="K606" s="207"/>
      <c r="L606" s="207"/>
      <c r="M606" s="207"/>
      <c r="N606" s="207"/>
      <c r="O606" s="207"/>
      <c r="P606" s="169"/>
      <c r="Q606" s="208"/>
      <c r="R606" s="166" t="str">
        <f ca="1">IF(ISERROR($V606),"",OFFSET('Smelter Look-up'!$C$4,$V606-4,0)&amp;"")</f>
        <v>Asia Tungsten Products Vietnam Ltd.</v>
      </c>
      <c r="S606" s="165" t="str">
        <f t="shared" ca="1" si="86"/>
        <v>VN</v>
      </c>
      <c r="T606" s="165" t="str">
        <f ca="1">IF(B606="","",IF(ISERROR(MATCH($J606,SorP!$B$1:$B$6261,0)),"",INDIRECT("'SorP'!$A$"&amp;MATCH($S606&amp;$J606,SorP!C:C,0))))</f>
        <v/>
      </c>
      <c r="U606" s="185"/>
      <c r="V606" s="209">
        <f>IF(C606="",NA(),IF(OR(C606="Smelter not listed",C606="Smelter not yet identified"),MATCH($B606&amp;$D606,'Smelter Look-up'!$J:$J,0),MATCH($B606&amp;$C606,'Smelter Look-up'!$J:$J,0)))</f>
        <v>580</v>
      </c>
      <c r="X606" s="210">
        <f t="shared" si="87"/>
        <v>0</v>
      </c>
      <c r="AB606" s="211" t="str">
        <f t="shared" si="88"/>
        <v>TungstenAsia Tungsten Products Vietnam Ltd.</v>
      </c>
    </row>
    <row r="607" spans="1:28" s="210" customFormat="1" ht="25.5">
      <c r="A607" s="165" t="s">
        <v>761</v>
      </c>
      <c r="B607" s="166" t="s">
        <v>1090</v>
      </c>
      <c r="C607" s="170" t="s">
        <v>15199</v>
      </c>
      <c r="D607" s="213">
        <v>0</v>
      </c>
      <c r="E607" s="166" t="s">
        <v>15972</v>
      </c>
      <c r="F607" s="166" t="s">
        <v>761</v>
      </c>
      <c r="G607" s="166" t="s">
        <v>12764</v>
      </c>
      <c r="H607" s="167">
        <v>0</v>
      </c>
      <c r="I607" s="168" t="s">
        <v>1739</v>
      </c>
      <c r="J607" s="168" t="s">
        <v>1660</v>
      </c>
      <c r="K607" s="207"/>
      <c r="L607" s="207"/>
      <c r="M607" s="207"/>
      <c r="N607" s="207"/>
      <c r="O607" s="207"/>
      <c r="P607" s="169"/>
      <c r="Q607" s="208"/>
      <c r="R607" s="166" t="str">
        <f ca="1">IF(ISERROR($V607),"",OFFSET('Smelter Look-up'!$C$4,$V607-4,0)&amp;"")</f>
        <v>Global Tungsten &amp; Powders LLC</v>
      </c>
      <c r="S607" s="165" t="str">
        <f t="shared" ca="1" si="86"/>
        <v>US</v>
      </c>
      <c r="T607" s="165" t="str">
        <f ca="1">IF(B607="","",IF(ISERROR(MATCH($J607,SorP!$B$1:$B$6261,0)),"",INDIRECT("'SorP'!$A$"&amp;MATCH($S607&amp;$J607,SorP!C:C,0))))</f>
        <v>US-PA</v>
      </c>
      <c r="U607" s="185"/>
      <c r="V607" s="209">
        <f>IF(C607="",NA(),IF(OR(C607="Smelter not listed",C607="Smelter not yet identified"),MATCH($B607&amp;$D607,'Smelter Look-up'!$J:$J,0),MATCH($B607&amp;$C607,'Smelter Look-up'!$J:$J,0)))</f>
        <v>596</v>
      </c>
      <c r="X607" s="210">
        <f t="shared" si="87"/>
        <v>0</v>
      </c>
      <c r="AB607" s="211" t="str">
        <f t="shared" si="88"/>
        <v>TungstenGlobal Tungsten &amp; Powders LLC</v>
      </c>
    </row>
    <row r="608" spans="1:28" s="210" customFormat="1" ht="25.5">
      <c r="A608" s="165" t="s">
        <v>1751</v>
      </c>
      <c r="B608" s="166" t="s">
        <v>1090</v>
      </c>
      <c r="C608" s="170" t="s">
        <v>1750</v>
      </c>
      <c r="D608" s="213">
        <v>0</v>
      </c>
      <c r="E608" s="166" t="s">
        <v>15972</v>
      </c>
      <c r="F608" s="166" t="s">
        <v>1751</v>
      </c>
      <c r="G608" s="166" t="s">
        <v>12764</v>
      </c>
      <c r="H608" s="167">
        <v>0</v>
      </c>
      <c r="I608" s="168" t="s">
        <v>1752</v>
      </c>
      <c r="J608" s="168" t="s">
        <v>1560</v>
      </c>
      <c r="K608" s="207"/>
      <c r="L608" s="207"/>
      <c r="M608" s="207"/>
      <c r="N608" s="207"/>
      <c r="O608" s="207"/>
      <c r="P608" s="169"/>
      <c r="Q608" s="208"/>
      <c r="R608" s="166" t="str">
        <f ca="1">IF(ISERROR($V608),"",OFFSET('Smelter Look-up'!$C$4,$V608-4,0)&amp;"")</f>
        <v>Niagara Refining LLC</v>
      </c>
      <c r="S608" s="165" t="str">
        <f t="shared" ca="1" si="86"/>
        <v>US</v>
      </c>
      <c r="T608" s="165" t="str">
        <f ca="1">IF(B608="","",IF(ISERROR(MATCH($J608,SorP!$B$1:$B$6261,0)),"",INDIRECT("'SorP'!$A$"&amp;MATCH($S608&amp;$J608,SorP!C:C,0))))</f>
        <v>US-NY</v>
      </c>
      <c r="U608" s="185"/>
      <c r="V608" s="209">
        <f>IF(C608="",NA(),IF(OR(C608="Smelter not listed",C608="Smelter not yet identified"),MATCH($B608&amp;$D608,'Smelter Look-up'!$J:$J,0),MATCH($B608&amp;$C608,'Smelter Look-up'!$J:$J,0)))</f>
        <v>629</v>
      </c>
      <c r="X608" s="210">
        <f t="shared" si="87"/>
        <v>0</v>
      </c>
      <c r="AB608" s="211" t="str">
        <f t="shared" si="88"/>
        <v>TungstenNiagara Refining LLC</v>
      </c>
    </row>
    <row r="609" spans="1:28" s="210" customFormat="1" ht="25.5">
      <c r="A609" s="165" t="s">
        <v>764</v>
      </c>
      <c r="B609" s="166" t="s">
        <v>1090</v>
      </c>
      <c r="C609" s="170" t="s">
        <v>140</v>
      </c>
      <c r="D609" s="213">
        <v>0</v>
      </c>
      <c r="E609" s="166" t="s">
        <v>15972</v>
      </c>
      <c r="F609" s="166" t="s">
        <v>764</v>
      </c>
      <c r="G609" s="166" t="s">
        <v>12764</v>
      </c>
      <c r="H609" s="167">
        <v>0</v>
      </c>
      <c r="I609" s="168" t="s">
        <v>1740</v>
      </c>
      <c r="J609" s="168" t="s">
        <v>1676</v>
      </c>
      <c r="K609" s="207"/>
      <c r="L609" s="207"/>
      <c r="M609" s="207"/>
      <c r="N609" s="207"/>
      <c r="O609" s="207"/>
      <c r="P609" s="169"/>
      <c r="Q609" s="208"/>
      <c r="R609" s="166" t="str">
        <f ca="1">IF(ISERROR($V609),"",OFFSET('Smelter Look-up'!$C$4,$V609-4,0)&amp;"")</f>
        <v>Kennametal Fallon</v>
      </c>
      <c r="S609" s="165" t="str">
        <f t="shared" ca="1" si="86"/>
        <v>US</v>
      </c>
      <c r="T609" s="165" t="str">
        <f ca="1">IF(B609="","",IF(ISERROR(MATCH($J609,SorP!$B$1:$B$6261,0)),"",INDIRECT("'SorP'!$A$"&amp;MATCH($S609&amp;$J609,SorP!C:C,0))))</f>
        <v>US-NV</v>
      </c>
      <c r="U609" s="185"/>
      <c r="V609" s="209">
        <f>IF(C609="",NA(),IF(OR(C609="Smelter not listed",C609="Smelter not yet identified"),MATCH($B609&amp;$D609,'Smelter Look-up'!$J:$J,0),MATCH($B609&amp;$C609,'Smelter Look-up'!$J:$J,0)))</f>
        <v>619</v>
      </c>
      <c r="X609" s="210">
        <f t="shared" si="87"/>
        <v>0</v>
      </c>
      <c r="AB609" s="211" t="str">
        <f t="shared" si="88"/>
        <v>TungstenKennametal Fallon</v>
      </c>
    </row>
    <row r="610" spans="1:28" s="210" customFormat="1" ht="25.5">
      <c r="A610" s="165" t="s">
        <v>758</v>
      </c>
      <c r="B610" s="166" t="s">
        <v>1090</v>
      </c>
      <c r="C610" s="170" t="s">
        <v>139</v>
      </c>
      <c r="D610" s="213">
        <v>0</v>
      </c>
      <c r="E610" s="166" t="s">
        <v>15972</v>
      </c>
      <c r="F610" s="166" t="s">
        <v>758</v>
      </c>
      <c r="G610" s="166" t="s">
        <v>12764</v>
      </c>
      <c r="H610" s="167">
        <v>0</v>
      </c>
      <c r="I610" s="168" t="s">
        <v>1735</v>
      </c>
      <c r="J610" s="168" t="s">
        <v>1736</v>
      </c>
      <c r="K610" s="207"/>
      <c r="L610" s="207"/>
      <c r="M610" s="207"/>
      <c r="N610" s="207"/>
      <c r="O610" s="207"/>
      <c r="P610" s="169"/>
      <c r="Q610" s="208"/>
      <c r="R610" s="166" t="str">
        <f ca="1">IF(ISERROR($V610),"",OFFSET('Smelter Look-up'!$C$4,$V610-4,0)&amp;"")</f>
        <v>Kennametal Huntsville</v>
      </c>
      <c r="S610" s="165" t="str">
        <f t="shared" ca="1" si="86"/>
        <v>US</v>
      </c>
      <c r="T610" s="165" t="str">
        <f ca="1">IF(B610="","",IF(ISERROR(MATCH($J610,SorP!$B$1:$B$6261,0)),"",INDIRECT("'SorP'!$A$"&amp;MATCH($S610&amp;$J610,SorP!C:C,0))))</f>
        <v>US-AL</v>
      </c>
      <c r="U610" s="185"/>
      <c r="V610" s="209">
        <f>IF(C610="",NA(),IF(OR(C610="Smelter not listed",C610="Smelter not yet identified"),MATCH($B610&amp;$D610,'Smelter Look-up'!$J:$J,0),MATCH($B610&amp;$C610,'Smelter Look-up'!$J:$J,0)))</f>
        <v>620</v>
      </c>
      <c r="X610" s="210">
        <f t="shared" si="87"/>
        <v>0</v>
      </c>
      <c r="AB610" s="211" t="str">
        <f t="shared" si="88"/>
        <v>TungstenKennametal Huntsville</v>
      </c>
    </row>
    <row r="611" spans="1:28" s="210" customFormat="1" ht="25.5">
      <c r="A611" s="165" t="s">
        <v>13304</v>
      </c>
      <c r="B611" s="166" t="s">
        <v>1090</v>
      </c>
      <c r="C611" s="170" t="s">
        <v>13303</v>
      </c>
      <c r="D611" s="213">
        <v>0</v>
      </c>
      <c r="E611" s="166" t="s">
        <v>15978</v>
      </c>
      <c r="F611" s="166" t="s">
        <v>13304</v>
      </c>
      <c r="G611" s="166" t="s">
        <v>12764</v>
      </c>
      <c r="H611" s="167">
        <v>0</v>
      </c>
      <c r="I611" s="168" t="s">
        <v>13314</v>
      </c>
      <c r="J611" s="168" t="s">
        <v>11044</v>
      </c>
      <c r="K611" s="207"/>
      <c r="L611" s="207"/>
      <c r="M611" s="207"/>
      <c r="N611" s="207"/>
      <c r="O611" s="207"/>
      <c r="P611" s="169"/>
      <c r="Q611" s="208"/>
      <c r="R611" s="166" t="str">
        <f ca="1">IF(ISERROR($V611),"",OFFSET('Smelter Look-up'!$C$4,$V611-4,0)&amp;"")</f>
        <v>Lianyou Metals Co., Ltd.</v>
      </c>
      <c r="S611" s="165" t="str">
        <f t="shared" ca="1" si="86"/>
        <v>TW</v>
      </c>
      <c r="T611" s="165" t="str">
        <f ca="1">IF(B611="","",IF(ISERROR(MATCH($J611,SorP!$B$1:$B$6261,0)),"",INDIRECT("'SorP'!$A$"&amp;MATCH($S611&amp;$J611,SorP!C:C,0))))</f>
        <v>TW-PIF</v>
      </c>
      <c r="U611" s="185"/>
      <c r="V611" s="209">
        <f>IF(C611="",NA(),IF(OR(C611="Smelter not listed",C611="Smelter not yet identified"),MATCH($B611&amp;$D611,'Smelter Look-up'!$J:$J,0),MATCH($B611&amp;$C611,'Smelter Look-up'!$J:$J,0)))</f>
        <v>621</v>
      </c>
      <c r="X611" s="210">
        <f t="shared" si="87"/>
        <v>0</v>
      </c>
      <c r="AB611" s="211" t="str">
        <f t="shared" si="88"/>
        <v>TungstenLianyou Metals Co., Ltd.</v>
      </c>
    </row>
    <row r="612" spans="1:28" s="210" customFormat="1" ht="25.5">
      <c r="A612" s="165" t="s">
        <v>13302</v>
      </c>
      <c r="B612" s="166" t="s">
        <v>1090</v>
      </c>
      <c r="C612" s="170" t="s">
        <v>13301</v>
      </c>
      <c r="D612" s="213">
        <v>0</v>
      </c>
      <c r="E612" s="166" t="s">
        <v>15969</v>
      </c>
      <c r="F612" s="166" t="s">
        <v>13302</v>
      </c>
      <c r="G612" s="166" t="s">
        <v>12764</v>
      </c>
      <c r="H612" s="167">
        <v>0</v>
      </c>
      <c r="I612" s="168" t="s">
        <v>13313</v>
      </c>
      <c r="J612" s="168" t="s">
        <v>9520</v>
      </c>
      <c r="K612" s="207"/>
      <c r="L612" s="207"/>
      <c r="M612" s="207"/>
      <c r="N612" s="207"/>
      <c r="O612" s="207"/>
      <c r="P612" s="169"/>
      <c r="Q612" s="208"/>
      <c r="R612" s="166" t="str">
        <f ca="1">IF(ISERROR($V612),"",OFFSET('Smelter Look-up'!$C$4,$V612-4,0)&amp;"")</f>
        <v>JSC "Kirovgrad Hard Alloys Plant"</v>
      </c>
      <c r="S612" s="165" t="str">
        <f t="shared" ca="1" si="86"/>
        <v>RU</v>
      </c>
      <c r="T612" s="165" t="str">
        <f ca="1">IF(B612="","",IF(ISERROR(MATCH($J612,SorP!$B$1:$B$6261,0)),"",INDIRECT("'SorP'!$A$"&amp;MATCH($S612&amp;$J612,SorP!C:C,0))))</f>
        <v>RU-SVE</v>
      </c>
      <c r="U612" s="185"/>
      <c r="V612" s="209">
        <f>IF(C612="",NA(),IF(OR(C612="Smelter not listed",C612="Smelter not yet identified"),MATCH($B612&amp;$D612,'Smelter Look-up'!$J:$J,0),MATCH($B612&amp;$C612,'Smelter Look-up'!$J:$J,0)))</f>
        <v>616</v>
      </c>
      <c r="X612" s="210">
        <f t="shared" si="87"/>
        <v>0</v>
      </c>
      <c r="AB612" s="211" t="str">
        <f t="shared" si="88"/>
        <v>TungstenJSC "Kirovgrad Hard Alloys Plant"</v>
      </c>
    </row>
    <row r="613" spans="1:28" s="210" customFormat="1" ht="25.5">
      <c r="A613" s="165" t="s">
        <v>13354</v>
      </c>
      <c r="B613" s="166" t="s">
        <v>1090</v>
      </c>
      <c r="C613" s="170" t="s">
        <v>13340</v>
      </c>
      <c r="D613" s="213">
        <v>0</v>
      </c>
      <c r="E613" s="166" t="s">
        <v>15969</v>
      </c>
      <c r="F613" s="166" t="s">
        <v>13354</v>
      </c>
      <c r="G613" s="166" t="s">
        <v>12764</v>
      </c>
      <c r="H613" s="167">
        <v>0</v>
      </c>
      <c r="I613" s="168" t="s">
        <v>13362</v>
      </c>
      <c r="J613" s="168" t="s">
        <v>13363</v>
      </c>
      <c r="K613" s="207"/>
      <c r="L613" s="207"/>
      <c r="M613" s="207"/>
      <c r="N613" s="207"/>
      <c r="O613" s="207"/>
      <c r="P613" s="169"/>
      <c r="Q613" s="208"/>
      <c r="R613" s="166" t="str">
        <f ca="1">IF(ISERROR($V613),"",OFFSET('Smelter Look-up'!$C$4,$V613-4,0)&amp;"")</f>
        <v>NPP Tyazhmetprom LLC</v>
      </c>
      <c r="S613" s="165" t="str">
        <f t="shared" ca="1" si="86"/>
        <v>RU</v>
      </c>
      <c r="T613" s="165" t="str">
        <f ca="1">IF(B613="","",IF(ISERROR(MATCH($J613,SorP!$B$1:$B$6261,0)),"",INDIRECT("'SorP'!$A$"&amp;MATCH($S613&amp;$J613,SorP!C:C,0))))</f>
        <v>RU-CHE</v>
      </c>
      <c r="U613" s="185"/>
      <c r="V613" s="209">
        <f>IF(C613="",NA(),IF(OR(C613="Smelter not listed",C613="Smelter not yet identified"),MATCH($B613&amp;$D613,'Smelter Look-up'!$J:$J,0),MATCH($B613&amp;$C613,'Smelter Look-up'!$J:$J,0)))</f>
        <v>630</v>
      </c>
      <c r="X613" s="210">
        <f t="shared" si="87"/>
        <v>0</v>
      </c>
      <c r="AB613" s="211" t="str">
        <f t="shared" si="88"/>
        <v>TungstenNPP Tyazhmetprom LLC</v>
      </c>
    </row>
    <row r="614" spans="1:28" s="210" customFormat="1" ht="38.25">
      <c r="A614" s="165" t="s">
        <v>1754</v>
      </c>
      <c r="B614" s="166" t="s">
        <v>1090</v>
      </c>
      <c r="C614" s="170" t="s">
        <v>1753</v>
      </c>
      <c r="D614" s="213">
        <v>0</v>
      </c>
      <c r="E614" s="166" t="s">
        <v>15969</v>
      </c>
      <c r="F614" s="166" t="s">
        <v>1754</v>
      </c>
      <c r="G614" s="166" t="s">
        <v>12764</v>
      </c>
      <c r="H614" s="167">
        <v>0</v>
      </c>
      <c r="I614" s="168" t="s">
        <v>1755</v>
      </c>
      <c r="J614" s="168" t="s">
        <v>9603</v>
      </c>
      <c r="K614" s="207"/>
      <c r="L614" s="207"/>
      <c r="M614" s="207"/>
      <c r="N614" s="207"/>
      <c r="O614" s="207"/>
      <c r="P614" s="169"/>
      <c r="Q614" s="208"/>
      <c r="R614" s="166" t="str">
        <f ca="1">IF(ISERROR($V614),"",OFFSET('Smelter Look-up'!$C$4,$V614-4,0)&amp;"")</f>
        <v>Hydrometallurg, JSC</v>
      </c>
      <c r="S614" s="165" t="str">
        <f t="shared" ca="1" si="86"/>
        <v>RU</v>
      </c>
      <c r="T614" s="165" t="str">
        <f ca="1">IF(B614="","",IF(ISERROR(MATCH($J614,SorP!$B$1:$B$6261,0)),"",INDIRECT("'SorP'!$A$"&amp;MATCH($S614&amp;$J614,SorP!C:C,0))))</f>
        <v>RU-KB</v>
      </c>
      <c r="U614" s="185"/>
      <c r="V614" s="209">
        <f>IF(C614="",NA(),IF(OR(C614="Smelter not listed",C614="Smelter not yet identified"),MATCH($B614&amp;$D614,'Smelter Look-up'!$J:$J,0),MATCH($B614&amp;$C614,'Smelter Look-up'!$J:$J,0)))</f>
        <v>607</v>
      </c>
      <c r="X614" s="210">
        <f t="shared" si="87"/>
        <v>0</v>
      </c>
      <c r="AB614" s="211" t="str">
        <f t="shared" si="88"/>
        <v>TungstenHydrometallurg, JSC</v>
      </c>
    </row>
    <row r="615" spans="1:28" s="210" customFormat="1" ht="20.25">
      <c r="A615" s="165" t="s">
        <v>2338</v>
      </c>
      <c r="B615" s="166" t="s">
        <v>1090</v>
      </c>
      <c r="C615" s="170" t="s">
        <v>2337</v>
      </c>
      <c r="D615" s="213">
        <v>0</v>
      </c>
      <c r="E615" s="166" t="s">
        <v>15969</v>
      </c>
      <c r="F615" s="166" t="s">
        <v>2338</v>
      </c>
      <c r="G615" s="166" t="s">
        <v>12764</v>
      </c>
      <c r="H615" s="167">
        <v>0</v>
      </c>
      <c r="I615" s="168" t="s">
        <v>2427</v>
      </c>
      <c r="J615" s="168" t="s">
        <v>9523</v>
      </c>
      <c r="K615" s="207"/>
      <c r="L615" s="207"/>
      <c r="M615" s="207"/>
      <c r="N615" s="207"/>
      <c r="O615" s="207"/>
      <c r="P615" s="169"/>
      <c r="Q615" s="208"/>
      <c r="R615" s="166" t="str">
        <f ca="1">IF(ISERROR($V615),"",OFFSET('Smelter Look-up'!$C$4,$V615-4,0)&amp;"")</f>
        <v>Unecha Refractory metals plant</v>
      </c>
      <c r="S615" s="165" t="str">
        <f t="shared" ca="1" si="86"/>
        <v>RU</v>
      </c>
      <c r="T615" s="165" t="str">
        <f ca="1">IF(B615="","",IF(ISERROR(MATCH($J615,SorP!$B$1:$B$6261,0)),"",INDIRECT("'SorP'!$A$"&amp;MATCH($S615&amp;$J615,SorP!C:C,0))))</f>
        <v>RU-BRY</v>
      </c>
      <c r="U615" s="185"/>
      <c r="V615" s="209">
        <f>IF(C615="",NA(),IF(OR(C615="Smelter not listed",C615="Smelter not yet identified"),MATCH($B615&amp;$D615,'Smelter Look-up'!$J:$J,0),MATCH($B615&amp;$C615,'Smelter Look-up'!$J:$J,0)))</f>
        <v>641</v>
      </c>
      <c r="X615" s="210">
        <f t="shared" si="87"/>
        <v>0</v>
      </c>
      <c r="AB615" s="211" t="str">
        <f t="shared" si="88"/>
        <v>TungstenUnecha Refractory metals plant</v>
      </c>
    </row>
    <row r="616" spans="1:28" s="210" customFormat="1" ht="20.25">
      <c r="A616" s="165" t="s">
        <v>2170</v>
      </c>
      <c r="B616" s="166" t="s">
        <v>1090</v>
      </c>
      <c r="C616" s="170" t="s">
        <v>2426</v>
      </c>
      <c r="D616" s="213">
        <v>0</v>
      </c>
      <c r="E616" s="166" t="s">
        <v>15969</v>
      </c>
      <c r="F616" s="166" t="s">
        <v>2170</v>
      </c>
      <c r="G616" s="166" t="s">
        <v>12764</v>
      </c>
      <c r="H616" s="167">
        <v>0</v>
      </c>
      <c r="I616" s="168" t="s">
        <v>2171</v>
      </c>
      <c r="J616" s="168" t="s">
        <v>9536</v>
      </c>
      <c r="K616" s="207"/>
      <c r="L616" s="207"/>
      <c r="M616" s="207"/>
      <c r="N616" s="207"/>
      <c r="O616" s="207"/>
      <c r="P616" s="169"/>
      <c r="Q616" s="208"/>
      <c r="R616" s="166" t="str">
        <f ca="1">IF(ISERROR($V616),"",OFFSET('Smelter Look-up'!$C$4,$V616-4,0)&amp;"")</f>
        <v>Moliren Ltd.</v>
      </c>
      <c r="S616" s="165" t="str">
        <f t="shared" ca="1" si="86"/>
        <v>RU</v>
      </c>
      <c r="T616" s="165" t="str">
        <f ca="1">IF(B616="","",IF(ISERROR(MATCH($J616,SorP!$B$1:$B$6261,0)),"",INDIRECT("'SorP'!$A$"&amp;MATCH($S616&amp;$J616,SorP!C:C,0))))</f>
        <v>RU-MOS</v>
      </c>
      <c r="U616" s="185"/>
      <c r="V616" s="209">
        <f>IF(C616="",NA(),IF(OR(C616="Smelter not listed",C616="Smelter not yet identified"),MATCH($B616&amp;$D616,'Smelter Look-up'!$J:$J,0),MATCH($B616&amp;$C616,'Smelter Look-up'!$J:$J,0)))</f>
        <v>626</v>
      </c>
      <c r="X616" s="210">
        <f t="shared" si="87"/>
        <v>0</v>
      </c>
      <c r="AB616" s="211" t="str">
        <f t="shared" si="88"/>
        <v>TungstenMoliren Ltd.</v>
      </c>
    </row>
    <row r="617" spans="1:28" s="210" customFormat="1" ht="20.25">
      <c r="A617" s="165" t="s">
        <v>757</v>
      </c>
      <c r="B617" s="166" t="s">
        <v>1090</v>
      </c>
      <c r="C617" s="170" t="s">
        <v>13296</v>
      </c>
      <c r="D617" s="213">
        <v>0</v>
      </c>
      <c r="E617" s="166" t="s">
        <v>15964</v>
      </c>
      <c r="F617" s="166" t="s">
        <v>757</v>
      </c>
      <c r="G617" s="166" t="s">
        <v>12764</v>
      </c>
      <c r="H617" s="167">
        <v>0</v>
      </c>
      <c r="I617" s="168" t="s">
        <v>2042</v>
      </c>
      <c r="J617" s="168" t="s">
        <v>2043</v>
      </c>
      <c r="K617" s="207"/>
      <c r="L617" s="207"/>
      <c r="M617" s="207"/>
      <c r="N617" s="207"/>
      <c r="O617" s="207"/>
      <c r="P617" s="169"/>
      <c r="Q617" s="208"/>
      <c r="R617" s="166" t="str">
        <f ca="1">IF(ISERROR($V617),"",OFFSET('Smelter Look-up'!$C$4,$V617-4,0)&amp;"")</f>
        <v>A.L.M.T. Corp.</v>
      </c>
      <c r="S617" s="165" t="str">
        <f t="shared" ca="1" si="86"/>
        <v>JP</v>
      </c>
      <c r="T617" s="165" t="str">
        <f ca="1">IF(B617="","",IF(ISERROR(MATCH($J617,SorP!$B$1:$B$6261,0)),"",INDIRECT("'SorP'!$A$"&amp;MATCH($S617&amp;$J617,SorP!C:C,0))))</f>
        <v>JP-16</v>
      </c>
      <c r="U617" s="185"/>
      <c r="V617" s="209">
        <f>IF(C617="",NA(),IF(OR(C617="Smelter not listed",C617="Smelter not yet identified"),MATCH($B617&amp;$D617,'Smelter Look-up'!$J:$J,0),MATCH($B617&amp;$C617,'Smelter Look-up'!$J:$J,0)))</f>
        <v>574</v>
      </c>
      <c r="X617" s="210">
        <f t="shared" si="87"/>
        <v>0</v>
      </c>
      <c r="AB617" s="211" t="str">
        <f t="shared" si="88"/>
        <v>TungstenA.L.M.T. Corp.</v>
      </c>
    </row>
    <row r="618" spans="1:28" s="210" customFormat="1" ht="20.25">
      <c r="A618" s="165" t="s">
        <v>763</v>
      </c>
      <c r="B618" s="166" t="s">
        <v>1090</v>
      </c>
      <c r="C618" s="170" t="s">
        <v>1335</v>
      </c>
      <c r="D618" s="213">
        <v>0</v>
      </c>
      <c r="E618" s="166" t="s">
        <v>15964</v>
      </c>
      <c r="F618" s="166" t="s">
        <v>763</v>
      </c>
      <c r="G618" s="166" t="s">
        <v>12764</v>
      </c>
      <c r="H618" s="167">
        <v>0</v>
      </c>
      <c r="I618" s="168" t="s">
        <v>2045</v>
      </c>
      <c r="J618" s="168" t="s">
        <v>1527</v>
      </c>
      <c r="K618" s="207"/>
      <c r="L618" s="207"/>
      <c r="M618" s="207"/>
      <c r="N618" s="207"/>
      <c r="O618" s="207"/>
      <c r="P618" s="169"/>
      <c r="Q618" s="208"/>
      <c r="R618" s="166" t="str">
        <f ca="1">IF(ISERROR($V618),"",OFFSET('Smelter Look-up'!$C$4,$V618-4,0)&amp;"")</f>
        <v>Japan New Metals Co., Ltd.</v>
      </c>
      <c r="S618" s="165" t="str">
        <f t="shared" ca="1" si="86"/>
        <v>JP</v>
      </c>
      <c r="T618" s="165" t="str">
        <f ca="1">IF(B618="","",IF(ISERROR(MATCH($J618,SorP!$B$1:$B$6261,0)),"",INDIRECT("'SorP'!$A$"&amp;MATCH($S618&amp;$J618,SorP!C:C,0))))</f>
        <v>JP-05</v>
      </c>
      <c r="U618" s="185"/>
      <c r="V618" s="209">
        <f>IF(C618="",NA(),IF(OR(C618="Smelter not listed",C618="Smelter not yet identified"),MATCH($B618&amp;$D618,'Smelter Look-up'!$J:$J,0),MATCH($B618&amp;$C618,'Smelter Look-up'!$J:$J,0)))</f>
        <v>608</v>
      </c>
      <c r="X618" s="210">
        <f t="shared" si="87"/>
        <v>0</v>
      </c>
      <c r="AB618" s="211" t="str">
        <f t="shared" si="88"/>
        <v>TungstenJapan New Metals Co., Ltd.</v>
      </c>
    </row>
    <row r="619" spans="1:28" s="210" customFormat="1" ht="20.25">
      <c r="A619" s="165" t="s">
        <v>1379</v>
      </c>
      <c r="B619" s="166" t="s">
        <v>1090</v>
      </c>
      <c r="C619" s="170" t="s">
        <v>14521</v>
      </c>
      <c r="D619" s="213">
        <v>0</v>
      </c>
      <c r="E619" s="166" t="s">
        <v>15962</v>
      </c>
      <c r="F619" s="166" t="s">
        <v>1379</v>
      </c>
      <c r="G619" s="166" t="s">
        <v>12764</v>
      </c>
      <c r="H619" s="167">
        <v>0</v>
      </c>
      <c r="I619" s="168" t="s">
        <v>1671</v>
      </c>
      <c r="J619" s="168" t="s">
        <v>1499</v>
      </c>
      <c r="K619" s="207"/>
      <c r="L619" s="207"/>
      <c r="M619" s="207"/>
      <c r="N619" s="207"/>
      <c r="O619" s="207"/>
      <c r="P619" s="169"/>
      <c r="Q619" s="208"/>
      <c r="R619" s="166" t="str">
        <f ca="1">IF(ISERROR($V619),"",OFFSET('Smelter Look-up'!$C$4,$V619-4,0)&amp;"")</f>
        <v>TANIOBIS Smelting GmbH &amp; Co. KG</v>
      </c>
      <c r="S619" s="165" t="str">
        <f t="shared" ca="1" si="86"/>
        <v>DE</v>
      </c>
      <c r="T619" s="165" t="str">
        <f ca="1">IF(B619="","",IF(ISERROR(MATCH($J619,SorP!$B$1:$B$6261,0)),"",INDIRECT("'SorP'!$A$"&amp;MATCH($S619&amp;$J619,SorP!C:C,0))))</f>
        <v>DE-BW</v>
      </c>
      <c r="U619" s="185"/>
      <c r="V619" s="209">
        <f>IF(C619="",NA(),IF(OR(C619="Smelter not listed",C619="Smelter not yet identified"),MATCH($B619&amp;$D619,'Smelter Look-up'!$J:$J,0),MATCH($B619&amp;$C619,'Smelter Look-up'!$J:$J,0)))</f>
        <v>638</v>
      </c>
      <c r="X619" s="210">
        <f t="shared" si="87"/>
        <v>0</v>
      </c>
      <c r="AB619" s="211" t="str">
        <f t="shared" si="88"/>
        <v>TungstenTANIOBIS Smelting GmbH &amp; Co. KG</v>
      </c>
    </row>
    <row r="620" spans="1:28" s="210" customFormat="1" ht="20.25">
      <c r="A620" s="165" t="s">
        <v>1378</v>
      </c>
      <c r="B620" s="166" t="s">
        <v>1090</v>
      </c>
      <c r="C620" s="170" t="s">
        <v>2425</v>
      </c>
      <c r="D620" s="213">
        <v>0</v>
      </c>
      <c r="E620" s="166" t="s">
        <v>15962</v>
      </c>
      <c r="F620" s="166" t="s">
        <v>1378</v>
      </c>
      <c r="G620" s="166" t="s">
        <v>12764</v>
      </c>
      <c r="H620" s="167">
        <v>0</v>
      </c>
      <c r="I620" s="168" t="s">
        <v>1670</v>
      </c>
      <c r="J620" s="168" t="s">
        <v>4121</v>
      </c>
      <c r="K620" s="207"/>
      <c r="L620" s="207"/>
      <c r="M620" s="207"/>
      <c r="N620" s="207"/>
      <c r="O620" s="207"/>
      <c r="P620" s="169"/>
      <c r="Q620" s="208"/>
      <c r="R620" s="166" t="str">
        <f ca="1">IF(ISERROR($V620),"",OFFSET('Smelter Look-up'!$C$4,$V620-4,0)&amp;"")</f>
        <v>H.C. Starck Tungsten GmbH</v>
      </c>
      <c r="S620" s="165" t="str">
        <f t="shared" ca="1" si="86"/>
        <v>DE</v>
      </c>
      <c r="T620" s="165" t="str">
        <f ca="1">IF(B620="","",IF(ISERROR(MATCH($J620,SorP!$B$1:$B$6261,0)),"",INDIRECT("'SorP'!$A$"&amp;MATCH($S620&amp;$J620,SorP!C:C,0))))</f>
        <v>DE-NI</v>
      </c>
      <c r="U620" s="185"/>
      <c r="V620" s="209">
        <f>IF(C620="",NA(),IF(OR(C620="Smelter not listed",C620="Smelter not yet identified"),MATCH($B620&amp;$D620,'Smelter Look-up'!$J:$J,0),MATCH($B620&amp;$C620,'Smelter Look-up'!$J:$J,0)))</f>
        <v>600</v>
      </c>
      <c r="X620" s="210">
        <f t="shared" si="87"/>
        <v>0</v>
      </c>
      <c r="AB620" s="211" t="str">
        <f t="shared" si="88"/>
        <v>TungstenH.C. Starck Tungsten GmbH</v>
      </c>
    </row>
    <row r="621" spans="1:28" s="210" customFormat="1" ht="20.25">
      <c r="A621" s="165" t="s">
        <v>759</v>
      </c>
      <c r="B621" s="166" t="s">
        <v>1090</v>
      </c>
      <c r="C621" s="170" t="s">
        <v>1333</v>
      </c>
      <c r="D621" s="213">
        <v>0</v>
      </c>
      <c r="E621" s="166" t="s">
        <v>15959</v>
      </c>
      <c r="F621" s="166" t="s">
        <v>759</v>
      </c>
      <c r="G621" s="166" t="s">
        <v>12764</v>
      </c>
      <c r="H621" s="167">
        <v>0</v>
      </c>
      <c r="I621" s="168" t="s">
        <v>1737</v>
      </c>
      <c r="J621" s="168" t="s">
        <v>13122</v>
      </c>
      <c r="K621" s="207"/>
      <c r="L621" s="207"/>
      <c r="M621" s="207"/>
      <c r="N621" s="207"/>
      <c r="O621" s="207"/>
      <c r="P621" s="169"/>
      <c r="Q621" s="208"/>
      <c r="R621" s="166" t="str">
        <f ca="1">IF(ISERROR($V621),"",OFFSET('Smelter Look-up'!$C$4,$V621-4,0)&amp;"")</f>
        <v>Guangdong Xianglu Tungsten Co., Ltd.</v>
      </c>
      <c r="S621" s="165" t="str">
        <f t="shared" ca="1" si="86"/>
        <v>CN</v>
      </c>
      <c r="T621" s="165" t="str">
        <f ca="1">IF(B621="","",IF(ISERROR(MATCH($J621,SorP!$B$1:$B$6261,0)),"",INDIRECT("'SorP'!$A$"&amp;MATCH($S621&amp;$J621,SorP!C:C,0))))</f>
        <v>CN-GD</v>
      </c>
      <c r="U621" s="185"/>
      <c r="V621" s="209">
        <f>IF(C621="",NA(),IF(OR(C621="Smelter not listed",C621="Smelter not yet identified"),MATCH($B621&amp;$D621,'Smelter Look-up'!$J:$J,0),MATCH($B621&amp;$C621,'Smelter Look-up'!$J:$J,0)))</f>
        <v>598</v>
      </c>
      <c r="X621" s="210">
        <f t="shared" si="87"/>
        <v>0</v>
      </c>
      <c r="AB621" s="211" t="str">
        <f t="shared" si="88"/>
        <v>TungstenGuangdong Xianglu Tungsten Co., Ltd.</v>
      </c>
    </row>
    <row r="622" spans="1:28" s="210" customFormat="1" ht="20.25">
      <c r="A622" s="165" t="s">
        <v>760</v>
      </c>
      <c r="B622" s="166" t="s">
        <v>1090</v>
      </c>
      <c r="C622" s="170" t="s">
        <v>1332</v>
      </c>
      <c r="D622" s="213">
        <v>0</v>
      </c>
      <c r="E622" s="166" t="s">
        <v>15959</v>
      </c>
      <c r="F622" s="166" t="s">
        <v>760</v>
      </c>
      <c r="G622" s="166" t="s">
        <v>12764</v>
      </c>
      <c r="H622" s="167">
        <v>0</v>
      </c>
      <c r="I622" s="168" t="s">
        <v>1692</v>
      </c>
      <c r="J622" s="168" t="s">
        <v>13117</v>
      </c>
      <c r="K622" s="207"/>
      <c r="L622" s="207"/>
      <c r="M622" s="207"/>
      <c r="N622" s="207"/>
      <c r="O622" s="207"/>
      <c r="P622" s="169"/>
      <c r="Q622" s="208"/>
      <c r="R622" s="166" t="str">
        <f ca="1">IF(ISERROR($V622),"",OFFSET('Smelter Look-up'!$C$4,$V622-4,0)&amp;"")</f>
        <v>Chongyi Zhangyuan Tungsten Co., Ltd.</v>
      </c>
      <c r="S622" s="165" t="str">
        <f t="shared" ca="1" si="86"/>
        <v>CN</v>
      </c>
      <c r="T622" s="165" t="str">
        <f ca="1">IF(B622="","",IF(ISERROR(MATCH($J622,SorP!$B$1:$B$6261,0)),"",INDIRECT("'SorP'!$A$"&amp;MATCH($S622&amp;$J622,SorP!C:C,0))))</f>
        <v>CN-JX</v>
      </c>
      <c r="U622" s="185"/>
      <c r="V622" s="209">
        <f>IF(C622="",NA(),IF(OR(C622="Smelter not listed",C622="Smelter not yet identified"),MATCH($B622&amp;$D622,'Smelter Look-up'!$J:$J,0),MATCH($B622&amp;$C622,'Smelter Look-up'!$J:$J,0)))</f>
        <v>588</v>
      </c>
      <c r="X622" s="210">
        <f t="shared" si="87"/>
        <v>0</v>
      </c>
      <c r="AB622" s="211" t="str">
        <f t="shared" si="88"/>
        <v>TungstenChongyi Zhangyuan Tungsten Co., Ltd.</v>
      </c>
    </row>
    <row r="623" spans="1:28" s="210" customFormat="1" ht="25.5">
      <c r="A623" s="165" t="s">
        <v>15936</v>
      </c>
      <c r="B623" s="166" t="s">
        <v>1090</v>
      </c>
      <c r="C623" s="170" t="s">
        <v>15937</v>
      </c>
      <c r="D623" s="213">
        <v>0</v>
      </c>
      <c r="E623" s="166" t="s">
        <v>15959</v>
      </c>
      <c r="F623" s="166" t="s">
        <v>15936</v>
      </c>
      <c r="G623" s="166" t="s">
        <v>12764</v>
      </c>
      <c r="H623" s="167">
        <v>0</v>
      </c>
      <c r="I623" s="168" t="s">
        <v>15938</v>
      </c>
      <c r="J623" s="168" t="s">
        <v>13101</v>
      </c>
      <c r="K623" s="207"/>
      <c r="L623" s="207"/>
      <c r="M623" s="207"/>
      <c r="N623" s="207"/>
      <c r="O623" s="207"/>
      <c r="P623" s="169"/>
      <c r="Q623" s="208"/>
      <c r="R623" s="166" t="str">
        <f ca="1">IF(ISERROR($V623),"",OFFSET('Smelter Look-up'!$C$4,$V623-4,0)&amp;"")</f>
        <v/>
      </c>
      <c r="S623" s="165" t="str">
        <f t="shared" ca="1" si="86"/>
        <v>CN</v>
      </c>
      <c r="T623" s="165" t="str">
        <f ca="1">IF(B623="","",IF(ISERROR(MATCH($J623,SorP!$B$1:$B$6261,0)),"",INDIRECT("'SorP'!$A$"&amp;MATCH($S623&amp;$J623,SorP!C:C,0))))</f>
        <v>CN-GX</v>
      </c>
      <c r="U623" s="185"/>
      <c r="V623" s="209" t="e">
        <f>IF(C623="",NA(),IF(OR(C623="Smelter not listed",C623="Smelter not yet identified"),MATCH($B623&amp;$D623,'Smelter Look-up'!$J:$J,0),MATCH($B623&amp;$C623,'Smelter Look-up'!$J:$J,0)))</f>
        <v>#N/A</v>
      </c>
      <c r="X623" s="210">
        <f t="shared" si="87"/>
        <v>0</v>
      </c>
      <c r="AB623" s="211" t="str">
        <f t="shared" si="88"/>
        <v>TungstenCNMC (Guangxi) PGMA Co., Ltd.</v>
      </c>
    </row>
    <row r="624" spans="1:28" s="210" customFormat="1" ht="20.25">
      <c r="A624" s="165" t="s">
        <v>13353</v>
      </c>
      <c r="B624" s="166" t="s">
        <v>1090</v>
      </c>
      <c r="C624" s="170" t="s">
        <v>14913</v>
      </c>
      <c r="D624" s="213">
        <v>0</v>
      </c>
      <c r="E624" s="166" t="s">
        <v>15959</v>
      </c>
      <c r="F624" s="166" t="s">
        <v>13353</v>
      </c>
      <c r="G624" s="166" t="s">
        <v>12764</v>
      </c>
      <c r="H624" s="167">
        <v>0</v>
      </c>
      <c r="I624" s="168" t="s">
        <v>14551</v>
      </c>
      <c r="J624" s="168" t="s">
        <v>13122</v>
      </c>
      <c r="K624" s="207"/>
      <c r="L624" s="207"/>
      <c r="M624" s="207"/>
      <c r="N624" s="207"/>
      <c r="O624" s="207"/>
      <c r="P624" s="169"/>
      <c r="Q624" s="208"/>
      <c r="R624" s="166" t="str">
        <f ca="1">IF(ISERROR($V624),"",OFFSET('Smelter Look-up'!$C$4,$V624-4,0)&amp;"")</f>
        <v>Hubei Green Tungsten Co., Ltd.</v>
      </c>
      <c r="S624" s="165" t="str">
        <f t="shared" ca="1" si="86"/>
        <v>CN</v>
      </c>
      <c r="T624" s="165" t="str">
        <f ca="1">IF(B624="","",IF(ISERROR(MATCH($J624,SorP!$B$1:$B$6261,0)),"",INDIRECT("'SorP'!$A$"&amp;MATCH($S624&amp;$J624,SorP!C:C,0))))</f>
        <v>CN-GD</v>
      </c>
      <c r="U624" s="185"/>
      <c r="V624" s="209">
        <f>IF(C624="",NA(),IF(OR(C624="Smelter not listed",C624="Smelter not yet identified"),MATCH($B624&amp;$D624,'Smelter Look-up'!$J:$J,0),MATCH($B624&amp;$C624,'Smelter Look-up'!$J:$J,0)))</f>
        <v>602</v>
      </c>
      <c r="X624" s="210">
        <f t="shared" si="87"/>
        <v>0</v>
      </c>
      <c r="AB624" s="211" t="str">
        <f t="shared" si="88"/>
        <v>TungstenHubei Green Tungsten Co., Ltd.</v>
      </c>
    </row>
    <row r="625" spans="1:28" s="210" customFormat="1" ht="20.25">
      <c r="A625" s="165" t="s">
        <v>378</v>
      </c>
      <c r="B625" s="166" t="s">
        <v>1090</v>
      </c>
      <c r="C625" s="170" t="s">
        <v>377</v>
      </c>
      <c r="D625" s="213">
        <v>0</v>
      </c>
      <c r="E625" s="166" t="s">
        <v>15959</v>
      </c>
      <c r="F625" s="166" t="s">
        <v>378</v>
      </c>
      <c r="G625" s="166" t="s">
        <v>12764</v>
      </c>
      <c r="H625" s="167">
        <v>0</v>
      </c>
      <c r="I625" s="168" t="s">
        <v>1692</v>
      </c>
      <c r="J625" s="168" t="s">
        <v>13117</v>
      </c>
      <c r="K625" s="207"/>
      <c r="L625" s="207"/>
      <c r="M625" s="207"/>
      <c r="N625" s="207"/>
      <c r="O625" s="207"/>
      <c r="P625" s="169"/>
      <c r="Q625" s="208"/>
      <c r="R625" s="166" t="str">
        <f ca="1">IF(ISERROR($V625),"",OFFSET('Smelter Look-up'!$C$4,$V625-4,0)&amp;"")</f>
        <v>Ganzhou Seadragon W &amp; Mo Co., Ltd.</v>
      </c>
      <c r="S625" s="165" t="str">
        <f t="shared" ca="1" si="86"/>
        <v>CN</v>
      </c>
      <c r="T625" s="165" t="str">
        <f ca="1">IF(B625="","",IF(ISERROR(MATCH($J625,SorP!$B$1:$B$6261,0)),"",INDIRECT("'SorP'!$A$"&amp;MATCH($S625&amp;$J625,SorP!C:C,0))))</f>
        <v>CN-JX</v>
      </c>
      <c r="U625" s="185"/>
      <c r="V625" s="209">
        <f>IF(C625="",NA(),IF(OR(C625="Smelter not listed",C625="Smelter not yet identified"),MATCH($B625&amp;$D625,'Smelter Look-up'!$J:$J,0),MATCH($B625&amp;$C625,'Smelter Look-up'!$J:$J,0)))</f>
        <v>593</v>
      </c>
      <c r="X625" s="210">
        <f t="shared" si="87"/>
        <v>0</v>
      </c>
      <c r="AB625" s="211" t="str">
        <f t="shared" si="88"/>
        <v>TungstenGanzhou Seadragon W &amp; Mo Co., Ltd.</v>
      </c>
    </row>
    <row r="626" spans="1:28" s="210" customFormat="1" ht="20.25">
      <c r="A626" s="165" t="s">
        <v>766</v>
      </c>
      <c r="B626" s="166" t="s">
        <v>1090</v>
      </c>
      <c r="C626" s="170" t="s">
        <v>1336</v>
      </c>
      <c r="D626" s="213">
        <v>0</v>
      </c>
      <c r="E626" s="166" t="s">
        <v>15959</v>
      </c>
      <c r="F626" s="166" t="s">
        <v>766</v>
      </c>
      <c r="G626" s="166" t="s">
        <v>12764</v>
      </c>
      <c r="H626" s="167">
        <v>0</v>
      </c>
      <c r="I626" s="168" t="s">
        <v>1744</v>
      </c>
      <c r="J626" s="168" t="s">
        <v>13116</v>
      </c>
      <c r="K626" s="207"/>
      <c r="L626" s="207"/>
      <c r="M626" s="207"/>
      <c r="N626" s="207"/>
      <c r="O626" s="207"/>
      <c r="P626" s="169"/>
      <c r="Q626" s="208"/>
      <c r="R626" s="166" t="str">
        <f ca="1">IF(ISERROR($V626),"",OFFSET('Smelter Look-up'!$C$4,$V626-4,0)&amp;"")</f>
        <v>Xiamen Tungsten Co., Ltd.</v>
      </c>
      <c r="S626" s="165" t="str">
        <f t="shared" ca="1" si="86"/>
        <v>CN</v>
      </c>
      <c r="T626" s="165" t="str">
        <f ca="1">IF(B626="","",IF(ISERROR(MATCH($J626,SorP!$B$1:$B$6261,0)),"",INDIRECT("'SorP'!$A$"&amp;MATCH($S626&amp;$J626,SorP!C:C,0))))</f>
        <v>CN-FJ</v>
      </c>
      <c r="U626" s="185"/>
      <c r="V626" s="209">
        <f>IF(C626="",NA(),IF(OR(C626="Smelter not listed",C626="Smelter not yet identified"),MATCH($B626&amp;$D626,'Smelter Look-up'!$J:$J,0),MATCH($B626&amp;$C626,'Smelter Look-up'!$J:$J,0)))</f>
        <v>650</v>
      </c>
      <c r="X626" s="210">
        <f t="shared" si="87"/>
        <v>0</v>
      </c>
      <c r="AB626" s="211" t="str">
        <f t="shared" si="88"/>
        <v>TungstenXiamen Tungsten Co., Ltd.</v>
      </c>
    </row>
    <row r="627" spans="1:28" s="210" customFormat="1" ht="20.25">
      <c r="A627" s="165" t="s">
        <v>134</v>
      </c>
      <c r="B627" s="166" t="s">
        <v>1090</v>
      </c>
      <c r="C627" s="170" t="s">
        <v>143</v>
      </c>
      <c r="D627" s="213">
        <v>0</v>
      </c>
      <c r="E627" s="166" t="s">
        <v>15959</v>
      </c>
      <c r="F627" s="166" t="s">
        <v>134</v>
      </c>
      <c r="G627" s="166" t="s">
        <v>12764</v>
      </c>
      <c r="H627" s="167">
        <v>0</v>
      </c>
      <c r="I627" s="168" t="s">
        <v>1692</v>
      </c>
      <c r="J627" s="168" t="s">
        <v>13117</v>
      </c>
      <c r="K627" s="207"/>
      <c r="L627" s="207"/>
      <c r="M627" s="207"/>
      <c r="N627" s="207"/>
      <c r="O627" s="207"/>
      <c r="P627" s="169"/>
      <c r="Q627" s="208"/>
      <c r="R627" s="166" t="str">
        <f ca="1">IF(ISERROR($V627),"",OFFSET('Smelter Look-up'!$C$4,$V627-4,0)&amp;"")</f>
        <v>Jiangxi Xinsheng Tungsten Industry Co., Ltd.</v>
      </c>
      <c r="S627" s="165" t="str">
        <f t="shared" ca="1" si="86"/>
        <v>CN</v>
      </c>
      <c r="T627" s="165" t="str">
        <f ca="1">IF(B627="","",IF(ISERROR(MATCH($J627,SorP!$B$1:$B$6261,0)),"",INDIRECT("'SorP'!$A$"&amp;MATCH($S627&amp;$J627,SorP!C:C,0))))</f>
        <v>CN-JX</v>
      </c>
      <c r="U627" s="185"/>
      <c r="V627" s="209">
        <f>IF(C627="",NA(),IF(OR(C627="Smelter not listed",C627="Smelter not yet identified"),MATCH($B627&amp;$D627,'Smelter Look-up'!$J:$J,0),MATCH($B627&amp;$C627,'Smelter Look-up'!$J:$J,0)))</f>
        <v>612</v>
      </c>
      <c r="X627" s="210">
        <f t="shared" si="87"/>
        <v>0</v>
      </c>
      <c r="AB627" s="211" t="str">
        <f t="shared" si="88"/>
        <v>TungstenJiangxi Xinsheng Tungsten Industry Co., Ltd.</v>
      </c>
    </row>
    <row r="628" spans="1:28" s="210" customFormat="1" ht="25.5">
      <c r="A628" s="165" t="s">
        <v>1358</v>
      </c>
      <c r="B628" s="166" t="s">
        <v>1090</v>
      </c>
      <c r="C628" s="170" t="s">
        <v>14911</v>
      </c>
      <c r="D628" s="213">
        <v>0</v>
      </c>
      <c r="E628" s="166" t="s">
        <v>15959</v>
      </c>
      <c r="F628" s="166" t="s">
        <v>1358</v>
      </c>
      <c r="G628" s="166" t="s">
        <v>12764</v>
      </c>
      <c r="H628" s="167">
        <v>0</v>
      </c>
      <c r="I628" s="168" t="s">
        <v>1693</v>
      </c>
      <c r="J628" s="168" t="s">
        <v>13121</v>
      </c>
      <c r="K628" s="207"/>
      <c r="L628" s="207"/>
      <c r="M628" s="207"/>
      <c r="N628" s="207"/>
      <c r="O628" s="207"/>
      <c r="P628" s="169"/>
      <c r="Q628" s="208"/>
      <c r="R628" s="166" t="str">
        <f ca="1">IF(ISERROR($V628),"",OFFSET('Smelter Look-up'!$C$4,$V628-4,0)&amp;"")</f>
        <v>Hunan Shizhuyuan Nonferrous Metals Co., Ltd. Chenzhou Tungsten Products Branch</v>
      </c>
      <c r="S628" s="165" t="str">
        <f t="shared" ca="1" si="86"/>
        <v>CN</v>
      </c>
      <c r="T628" s="165" t="str">
        <f ca="1">IF(B628="","",IF(ISERROR(MATCH($J628,SorP!$B$1:$B$6261,0)),"",INDIRECT("'SorP'!$A$"&amp;MATCH($S628&amp;$J628,SorP!C:C,0))))</f>
        <v>CN-HN</v>
      </c>
      <c r="U628" s="185"/>
      <c r="V628" s="209">
        <f>IF(C628="",NA(),IF(OR(C628="Smelter not listed",C628="Smelter not yet identified"),MATCH($B628&amp;$D628,'Smelter Look-up'!$J:$J,0),MATCH($B628&amp;$C628,'Smelter Look-up'!$J:$J,0)))</f>
        <v>606</v>
      </c>
      <c r="X628" s="210">
        <f t="shared" si="87"/>
        <v>0</v>
      </c>
      <c r="AB628" s="211" t="str">
        <f t="shared" si="88"/>
        <v>TungstenHunan Shizhuyuan Nonferrous Metals Co., Ltd. Chenzhou Tungsten Products Branch</v>
      </c>
    </row>
    <row r="629" spans="1:28" s="210" customFormat="1" ht="25.5">
      <c r="A629" s="165" t="s">
        <v>1381</v>
      </c>
      <c r="B629" s="166" t="s">
        <v>1090</v>
      </c>
      <c r="C629" s="170" t="s">
        <v>1380</v>
      </c>
      <c r="D629" s="213">
        <v>0</v>
      </c>
      <c r="E629" s="166" t="s">
        <v>15959</v>
      </c>
      <c r="F629" s="166" t="s">
        <v>1381</v>
      </c>
      <c r="G629" s="166" t="s">
        <v>12764</v>
      </c>
      <c r="H629" s="167">
        <v>0</v>
      </c>
      <c r="I629" s="168" t="s">
        <v>1692</v>
      </c>
      <c r="J629" s="168" t="s">
        <v>13117</v>
      </c>
      <c r="K629" s="207"/>
      <c r="L629" s="207"/>
      <c r="M629" s="207"/>
      <c r="N629" s="207"/>
      <c r="O629" s="207"/>
      <c r="P629" s="169"/>
      <c r="Q629" s="208"/>
      <c r="R629" s="166" t="str">
        <f ca="1">IF(ISERROR($V629),"",OFFSET('Smelter Look-up'!$C$4,$V629-4,0)&amp;"")</f>
        <v>Jiangwu H.C. Starck Tungsten Products Co., Ltd.</v>
      </c>
      <c r="S629" s="165" t="str">
        <f t="shared" ca="1" si="86"/>
        <v>CN</v>
      </c>
      <c r="T629" s="165" t="str">
        <f ca="1">IF(B629="","",IF(ISERROR(MATCH($J629,SorP!$B$1:$B$6261,0)),"",INDIRECT("'SorP'!$A$"&amp;MATCH($S629&amp;$J629,SorP!C:C,0))))</f>
        <v>CN-JX</v>
      </c>
      <c r="U629" s="185"/>
      <c r="V629" s="209">
        <f>IF(C629="",NA(),IF(OR(C629="Smelter not listed",C629="Smelter not yet identified"),MATCH($B629&amp;$D629,'Smelter Look-up'!$J:$J,0),MATCH($B629&amp;$C629,'Smelter Look-up'!$J:$J,0)))</f>
        <v>609</v>
      </c>
      <c r="X629" s="210">
        <f t="shared" si="87"/>
        <v>0</v>
      </c>
      <c r="AB629" s="211" t="str">
        <f t="shared" si="88"/>
        <v>TungstenJiangwu H.C. Starck Tungsten Products Co., Ltd.</v>
      </c>
    </row>
    <row r="630" spans="1:28" s="210" customFormat="1" ht="20.25">
      <c r="A630" s="165" t="s">
        <v>762</v>
      </c>
      <c r="B630" s="166" t="s">
        <v>1090</v>
      </c>
      <c r="C630" s="170" t="s">
        <v>14914</v>
      </c>
      <c r="D630" s="213">
        <v>0</v>
      </c>
      <c r="E630" s="166" t="s">
        <v>15959</v>
      </c>
      <c r="F630" s="166" t="s">
        <v>762</v>
      </c>
      <c r="G630" s="166" t="s">
        <v>12764</v>
      </c>
      <c r="H630" s="167">
        <v>0</v>
      </c>
      <c r="I630" s="168" t="s">
        <v>1663</v>
      </c>
      <c r="J630" s="168" t="s">
        <v>13121</v>
      </c>
      <c r="K630" s="207"/>
      <c r="L630" s="207"/>
      <c r="M630" s="207"/>
      <c r="N630" s="207"/>
      <c r="O630" s="207"/>
      <c r="P630" s="169"/>
      <c r="Q630" s="208"/>
      <c r="R630" s="166" t="str">
        <f ca="1">IF(ISERROR($V630),"",OFFSET('Smelter Look-up'!$C$4,$V630-4,0)&amp;"")</f>
        <v>Hunan Jintai New Material Co., Ltd.</v>
      </c>
      <c r="S630" s="165" t="str">
        <f t="shared" ca="1" si="86"/>
        <v>CN</v>
      </c>
      <c r="T630" s="165" t="str">
        <f ca="1">IF(B630="","",IF(ISERROR(MATCH($J630,SorP!$B$1:$B$6261,0)),"",INDIRECT("'SorP'!$A$"&amp;MATCH($S630&amp;$J630,SorP!C:C,0))))</f>
        <v>CN-HN</v>
      </c>
      <c r="U630" s="185"/>
      <c r="V630" s="209">
        <f>IF(C630="",NA(),IF(OR(C630="Smelter not listed",C630="Smelter not yet identified"),MATCH($B630&amp;$D630,'Smelter Look-up'!$J:$J,0),MATCH($B630&amp;$C630,'Smelter Look-up'!$J:$J,0)))</f>
        <v>605</v>
      </c>
      <c r="X630" s="210">
        <f t="shared" si="87"/>
        <v>0</v>
      </c>
      <c r="AB630" s="211" t="str">
        <f t="shared" si="88"/>
        <v>TungstenHunan Jintai New Material Co., Ltd.</v>
      </c>
    </row>
    <row r="631" spans="1:28" s="210" customFormat="1" ht="20.25">
      <c r="A631" s="165" t="s">
        <v>13299</v>
      </c>
      <c r="B631" s="166" t="s">
        <v>1090</v>
      </c>
      <c r="C631" s="170" t="s">
        <v>14539</v>
      </c>
      <c r="D631" s="213">
        <v>0</v>
      </c>
      <c r="E631" s="166" t="s">
        <v>15959</v>
      </c>
      <c r="F631" s="166" t="s">
        <v>13299</v>
      </c>
      <c r="G631" s="166" t="s">
        <v>12764</v>
      </c>
      <c r="H631" s="167">
        <v>0</v>
      </c>
      <c r="I631" s="168" t="s">
        <v>1558</v>
      </c>
      <c r="J631" s="168" t="s">
        <v>13119</v>
      </c>
      <c r="K631" s="207"/>
      <c r="L631" s="207"/>
      <c r="M631" s="207"/>
      <c r="N631" s="207"/>
      <c r="O631" s="207"/>
      <c r="P631" s="169"/>
      <c r="Q631" s="208"/>
      <c r="R631" s="166" t="str">
        <f ca="1">IF(ISERROR($V631),"",OFFSET('Smelter Look-up'!$C$4,$V631-4,0)&amp;"")</f>
        <v>China Molybdenum Tungsten Co., Ltd.</v>
      </c>
      <c r="S631" s="165" t="str">
        <f t="shared" ca="1" si="86"/>
        <v>CN</v>
      </c>
      <c r="T631" s="165" t="str">
        <f ca="1">IF(B631="","",IF(ISERROR(MATCH($J631,SorP!$B$1:$B$6261,0)),"",INDIRECT("'SorP'!$A$"&amp;MATCH($S631&amp;$J631,SorP!C:C,0))))</f>
        <v>CN-HA</v>
      </c>
      <c r="U631" s="185"/>
      <c r="V631" s="209">
        <f>IF(C631="",NA(),IF(OR(C631="Smelter not listed",C631="Smelter not yet identified"),MATCH($B631&amp;$D631,'Smelter Look-up'!$J:$J,0),MATCH($B631&amp;$C631,'Smelter Look-up'!$J:$J,0)))</f>
        <v>586</v>
      </c>
      <c r="X631" s="210">
        <f t="shared" si="87"/>
        <v>0</v>
      </c>
      <c r="AB631" s="211" t="str">
        <f t="shared" si="88"/>
        <v>TungstenChina Molybdenum Tungsten Co., Ltd.</v>
      </c>
    </row>
    <row r="632" spans="1:28" s="210" customFormat="1" ht="20.25">
      <c r="A632" s="165" t="s">
        <v>135</v>
      </c>
      <c r="B632" s="166" t="s">
        <v>1090</v>
      </c>
      <c r="C632" s="170" t="s">
        <v>144</v>
      </c>
      <c r="D632" s="213">
        <v>0</v>
      </c>
      <c r="E632" s="166" t="s">
        <v>15959</v>
      </c>
      <c r="F632" s="166" t="s">
        <v>135</v>
      </c>
      <c r="G632" s="166" t="s">
        <v>12764</v>
      </c>
      <c r="H632" s="167">
        <v>0</v>
      </c>
      <c r="I632" s="168" t="s">
        <v>15211</v>
      </c>
      <c r="J632" s="168" t="s">
        <v>13126</v>
      </c>
      <c r="K632" s="207"/>
      <c r="L632" s="207"/>
      <c r="M632" s="207"/>
      <c r="N632" s="207"/>
      <c r="O632" s="207"/>
      <c r="P632" s="169"/>
      <c r="Q632" s="208"/>
      <c r="R632" s="166" t="str">
        <f ca="1">IF(ISERROR($V632),"",OFFSET('Smelter Look-up'!$C$4,$V632-4,0)&amp;"")</f>
        <v>Malipo Haiyu Tungsten Co., Ltd.</v>
      </c>
      <c r="S632" s="165" t="str">
        <f t="shared" ca="1" si="86"/>
        <v>CN</v>
      </c>
      <c r="T632" s="165" t="str">
        <f ca="1">IF(B632="","",IF(ISERROR(MATCH($J632,SorP!$B$1:$B$6261,0)),"",INDIRECT("'SorP'!$A$"&amp;MATCH($S632&amp;$J632,SorP!C:C,0))))</f>
        <v>CN-YN</v>
      </c>
      <c r="U632" s="185"/>
      <c r="V632" s="209">
        <f>IF(C632="",NA(),IF(OR(C632="Smelter not listed",C632="Smelter not yet identified"),MATCH($B632&amp;$D632,'Smelter Look-up'!$J:$J,0),MATCH($B632&amp;$C632,'Smelter Look-up'!$J:$J,0)))</f>
        <v>623</v>
      </c>
      <c r="X632" s="210">
        <f t="shared" si="87"/>
        <v>0</v>
      </c>
      <c r="AB632" s="211" t="str">
        <f t="shared" si="88"/>
        <v>TungstenMalipo Haiyu Tungsten Co., Ltd.</v>
      </c>
    </row>
    <row r="633" spans="1:28" s="210" customFormat="1" ht="20.25">
      <c r="A633" s="165" t="s">
        <v>136</v>
      </c>
      <c r="B633" s="166" t="s">
        <v>1090</v>
      </c>
      <c r="C633" s="170" t="s">
        <v>145</v>
      </c>
      <c r="D633" s="213">
        <v>0</v>
      </c>
      <c r="E633" s="166" t="s">
        <v>15959</v>
      </c>
      <c r="F633" s="166" t="s">
        <v>136</v>
      </c>
      <c r="G633" s="166" t="s">
        <v>12764</v>
      </c>
      <c r="H633" s="167">
        <v>0</v>
      </c>
      <c r="I633" s="168" t="s">
        <v>1744</v>
      </c>
      <c r="J633" s="168" t="s">
        <v>13116</v>
      </c>
      <c r="K633" s="207"/>
      <c r="L633" s="207"/>
      <c r="M633" s="207"/>
      <c r="N633" s="207"/>
      <c r="O633" s="207"/>
      <c r="P633" s="169"/>
      <c r="Q633" s="208"/>
      <c r="R633" s="166" t="str">
        <f ca="1">IF(ISERROR($V633),"",OFFSET('Smelter Look-up'!$C$4,$V633-4,0)&amp;"")</f>
        <v>Xiamen Tungsten (H.C.) Co., Ltd.</v>
      </c>
      <c r="S633" s="165" t="str">
        <f t="shared" ca="1" si="86"/>
        <v>CN</v>
      </c>
      <c r="T633" s="165" t="str">
        <f ca="1">IF(B633="","",IF(ISERROR(MATCH($J633,SorP!$B$1:$B$6261,0)),"",INDIRECT("'SorP'!$A$"&amp;MATCH($S633&amp;$J633,SorP!C:C,0))))</f>
        <v>CN-FJ</v>
      </c>
      <c r="U633" s="185"/>
      <c r="V633" s="209">
        <f>IF(C633="",NA(),IF(OR(C633="Smelter not listed",C633="Smelter not yet identified"),MATCH($B633&amp;$D633,'Smelter Look-up'!$J:$J,0),MATCH($B633&amp;$C633,'Smelter Look-up'!$J:$J,0)))</f>
        <v>649</v>
      </c>
      <c r="X633" s="210">
        <f t="shared" si="87"/>
        <v>0</v>
      </c>
      <c r="AB633" s="211" t="str">
        <f t="shared" si="88"/>
        <v>TungstenXiamen Tungsten (H.C.) Co., Ltd.</v>
      </c>
    </row>
    <row r="634" spans="1:28" s="210" customFormat="1" ht="25.5">
      <c r="A634" s="165" t="s">
        <v>768</v>
      </c>
      <c r="B634" s="166" t="s">
        <v>1090</v>
      </c>
      <c r="C634" s="170" t="s">
        <v>779</v>
      </c>
      <c r="D634" s="213">
        <v>0</v>
      </c>
      <c r="E634" s="166" t="s">
        <v>15959</v>
      </c>
      <c r="F634" s="166" t="s">
        <v>768</v>
      </c>
      <c r="G634" s="166" t="s">
        <v>12764</v>
      </c>
      <c r="H634" s="167">
        <v>0</v>
      </c>
      <c r="I634" s="168" t="s">
        <v>1745</v>
      </c>
      <c r="J634" s="168" t="s">
        <v>13117</v>
      </c>
      <c r="K634" s="207"/>
      <c r="L634" s="207"/>
      <c r="M634" s="207"/>
      <c r="N634" s="207"/>
      <c r="O634" s="207"/>
      <c r="P634" s="169"/>
      <c r="Q634" s="208"/>
      <c r="R634" s="166" t="str">
        <f ca="1">IF(ISERROR($V634),"",OFFSET('Smelter Look-up'!$C$4,$V634-4,0)&amp;"")</f>
        <v>Jiangxi Minmetals Gao'an Non-ferrous Metals Co., Ltd.</v>
      </c>
      <c r="S634" s="165" t="str">
        <f t="shared" ca="1" si="86"/>
        <v>CN</v>
      </c>
      <c r="T634" s="165" t="str">
        <f ca="1">IF(B634="","",IF(ISERROR(MATCH($J634,SorP!$B$1:$B$6261,0)),"",INDIRECT("'SorP'!$A$"&amp;MATCH($S634&amp;$J634,SorP!C:C,0))))</f>
        <v>CN-JX</v>
      </c>
      <c r="U634" s="185"/>
      <c r="V634" s="209">
        <f>IF(C634="",NA(),IF(OR(C634="Smelter not listed",C634="Smelter not yet identified"),MATCH($B634&amp;$D634,'Smelter Look-up'!$J:$J,0),MATCH($B634&amp;$C634,'Smelter Look-up'!$J:$J,0)))</f>
        <v>611</v>
      </c>
      <c r="X634" s="210">
        <f t="shared" si="87"/>
        <v>0</v>
      </c>
      <c r="AB634" s="211" t="str">
        <f t="shared" si="88"/>
        <v>TungstenJiangxi Minmetals Gao'an Non-ferrous Metals Co., Ltd.</v>
      </c>
    </row>
    <row r="635" spans="1:28" s="210" customFormat="1" ht="20.25">
      <c r="A635" s="165" t="s">
        <v>132</v>
      </c>
      <c r="B635" s="166" t="s">
        <v>1090</v>
      </c>
      <c r="C635" s="170" t="s">
        <v>141</v>
      </c>
      <c r="D635" s="213">
        <v>0</v>
      </c>
      <c r="E635" s="166" t="s">
        <v>15959</v>
      </c>
      <c r="F635" s="166" t="s">
        <v>132</v>
      </c>
      <c r="G635" s="166" t="s">
        <v>12764</v>
      </c>
      <c r="H635" s="167">
        <v>0</v>
      </c>
      <c r="I635" s="168" t="s">
        <v>1692</v>
      </c>
      <c r="J635" s="168" t="s">
        <v>13117</v>
      </c>
      <c r="K635" s="207"/>
      <c r="L635" s="207"/>
      <c r="M635" s="207"/>
      <c r="N635" s="207"/>
      <c r="O635" s="207"/>
      <c r="P635" s="169"/>
      <c r="Q635" s="208"/>
      <c r="R635" s="166" t="str">
        <f ca="1">IF(ISERROR($V635),"",OFFSET('Smelter Look-up'!$C$4,$V635-4,0)&amp;"")</f>
        <v>Ganzhou Jiangwu Ferrotungsten Co., Ltd.</v>
      </c>
      <c r="S635" s="165" t="str">
        <f t="shared" ref="S635" ca="1" si="89">IF(B635="","",IF(ISERROR(MATCH($E635,CL,0)),"Unknown",INDIRECT("'C'!$A$"&amp;MATCH($E635,CL,0)+1)))</f>
        <v>CN</v>
      </c>
      <c r="T635" s="165" t="str">
        <f ca="1">IF(B635="","",IF(ISERROR(MATCH($J635,SorP!$B$1:$B$6261,0)),"",INDIRECT("'SorP'!$A$"&amp;MATCH($S635&amp;$J635,SorP!C:C,0))))</f>
        <v>CN-JX</v>
      </c>
      <c r="U635" s="185"/>
      <c r="V635" s="209">
        <f>IF(C635="",NA(),IF(OR(C635="Smelter not listed",C635="Smelter not yet identified"),MATCH($B635&amp;$D635,'Smelter Look-up'!$J:$J,0),MATCH($B635&amp;$C635,'Smelter Look-up'!$J:$J,0)))</f>
        <v>592</v>
      </c>
      <c r="X635" s="210">
        <f t="shared" ref="X635" si="90">IF(AND(C635="Smelter not listed",OR(LEN(D635)=0,LEN(E635)=0)),1,0)</f>
        <v>0</v>
      </c>
      <c r="AB635" s="211" t="str">
        <f t="shared" ref="AB635" si="91">B635&amp;C635</f>
        <v>TungstenGanzhou Jiangwu Ferrotungsten Co., Ltd.</v>
      </c>
    </row>
    <row r="636" spans="1:28" s="210" customFormat="1" ht="25.5">
      <c r="A636" s="165" t="s">
        <v>15911</v>
      </c>
      <c r="B636" s="166" t="s">
        <v>1090</v>
      </c>
      <c r="C636" s="170" t="s">
        <v>15912</v>
      </c>
      <c r="D636" s="213">
        <v>0</v>
      </c>
      <c r="E636" s="166" t="s">
        <v>15959</v>
      </c>
      <c r="F636" s="166" t="s">
        <v>15911</v>
      </c>
      <c r="G636" s="166" t="s">
        <v>12764</v>
      </c>
      <c r="H636" s="167">
        <v>0</v>
      </c>
      <c r="I636" s="168" t="s">
        <v>15913</v>
      </c>
      <c r="J636" s="168" t="s">
        <v>13117</v>
      </c>
      <c r="K636" s="207"/>
      <c r="L636" s="207"/>
      <c r="M636" s="207"/>
      <c r="N636" s="207"/>
      <c r="O636" s="207"/>
      <c r="P636" s="169"/>
      <c r="Q636" s="208"/>
      <c r="R636" s="166" t="str">
        <f ca="1">IF(ISERROR($V636),"",OFFSET('Smelter Look-up'!$C$4,$V636-4,0)&amp;"")</f>
        <v/>
      </c>
      <c r="S636" s="165" t="str">
        <f t="shared" ref="S636:S667" ca="1" si="92">IF(B636="","",IF(ISERROR(MATCH($E636,CL,0)),"Unknown",INDIRECT("'C'!$A$"&amp;MATCH($E636,CL,0)+1)))</f>
        <v>CN</v>
      </c>
      <c r="T636" s="165" t="str">
        <f ca="1">IF(B636="","",IF(ISERROR(MATCH($J636,SorP!$B$1:$B$6261,0)),"",INDIRECT("'SorP'!$A$"&amp;MATCH($S636&amp;$J636,SorP!C:C,0))))</f>
        <v>CN-JX</v>
      </c>
      <c r="U636" s="185"/>
      <c r="V636" s="209" t="e">
        <f>IF(C636="",NA(),IF(OR(C636="Smelter not listed",C636="Smelter not yet identified"),MATCH($B636&amp;$D636,'Smelter Look-up'!$J:$J,0),MATCH($B636&amp;$C636,'Smelter Look-up'!$J:$J,0)))</f>
        <v>#N/A</v>
      </c>
      <c r="X636" s="210">
        <f t="shared" ref="X636:X667" si="93">IF(AND(C636="Smelter not listed",OR(LEN(D636)=0,LEN(E636)=0)),1,0)</f>
        <v>0</v>
      </c>
      <c r="AB636" s="211" t="str">
        <f t="shared" ref="AB636:AB667" si="94">B636&amp;C636</f>
        <v>TungstenJiangxi Tonggu Non-ferrous Metallurgical &amp; Chemical Co., Ltd.</v>
      </c>
    </row>
    <row r="637" spans="1:28" s="210" customFormat="1" ht="20.25">
      <c r="A637" s="165" t="s">
        <v>133</v>
      </c>
      <c r="B637" s="166" t="s">
        <v>1090</v>
      </c>
      <c r="C637" s="170" t="s">
        <v>142</v>
      </c>
      <c r="D637" s="213">
        <v>0</v>
      </c>
      <c r="E637" s="166" t="s">
        <v>15959</v>
      </c>
      <c r="F637" s="166" t="s">
        <v>133</v>
      </c>
      <c r="G637" s="166" t="s">
        <v>12764</v>
      </c>
      <c r="H637" s="167">
        <v>0</v>
      </c>
      <c r="I637" s="168" t="s">
        <v>1692</v>
      </c>
      <c r="J637" s="168" t="s">
        <v>13117</v>
      </c>
      <c r="K637" s="207"/>
      <c r="L637" s="207"/>
      <c r="M637" s="207"/>
      <c r="N637" s="207"/>
      <c r="O637" s="207"/>
      <c r="P637" s="169"/>
      <c r="Q637" s="208"/>
      <c r="R637" s="166" t="str">
        <f ca="1">IF(ISERROR($V637),"",OFFSET('Smelter Look-up'!$C$4,$V637-4,0)&amp;"")</f>
        <v>Jiangxi Yaosheng Tungsten Co., Ltd.</v>
      </c>
      <c r="S637" s="165" t="str">
        <f t="shared" ca="1" si="92"/>
        <v>CN</v>
      </c>
      <c r="T637" s="165" t="str">
        <f ca="1">IF(B637="","",IF(ISERROR(MATCH($J637,SorP!$B$1:$B$6261,0)),"",INDIRECT("'SorP'!$A$"&amp;MATCH($S637&amp;$J637,SorP!C:C,0))))</f>
        <v>CN-JX</v>
      </c>
      <c r="U637" s="185"/>
      <c r="V637" s="209">
        <f>IF(C637="",NA(),IF(OR(C637="Smelter not listed",C637="Smelter not yet identified"),MATCH($B637&amp;$D637,'Smelter Look-up'!$J:$J,0),MATCH($B637&amp;$C637,'Smelter Look-up'!$J:$J,0)))</f>
        <v>613</v>
      </c>
      <c r="X637" s="210">
        <f t="shared" si="93"/>
        <v>0</v>
      </c>
      <c r="AB637" s="211" t="str">
        <f t="shared" si="94"/>
        <v>TungstenJiangxi Yaosheng Tungsten Co., Ltd.</v>
      </c>
    </row>
    <row r="638" spans="1:28" s="210" customFormat="1" ht="20.25">
      <c r="A638" s="165" t="s">
        <v>130</v>
      </c>
      <c r="B638" s="166" t="s">
        <v>1090</v>
      </c>
      <c r="C638" s="170" t="s">
        <v>146</v>
      </c>
      <c r="D638" s="213">
        <v>0</v>
      </c>
      <c r="E638" s="166" t="s">
        <v>15959</v>
      </c>
      <c r="F638" s="166" t="s">
        <v>130</v>
      </c>
      <c r="G638" s="166" t="s">
        <v>12764</v>
      </c>
      <c r="H638" s="167">
        <v>0</v>
      </c>
      <c r="I638" s="168" t="s">
        <v>1747</v>
      </c>
      <c r="J638" s="168" t="s">
        <v>13117</v>
      </c>
      <c r="K638" s="207"/>
      <c r="L638" s="207"/>
      <c r="M638" s="207"/>
      <c r="N638" s="207"/>
      <c r="O638" s="207"/>
      <c r="P638" s="169"/>
      <c r="Q638" s="208"/>
      <c r="R638" s="166" t="str">
        <f ca="1">IF(ISERROR($V638),"",OFFSET('Smelter Look-up'!$C$4,$V638-4,0)&amp;"")</f>
        <v>Jiangxi Gan Bei Tungsten Co., Ltd.</v>
      </c>
      <c r="S638" s="165" t="str">
        <f t="shared" ca="1" si="92"/>
        <v>CN</v>
      </c>
      <c r="T638" s="165" t="str">
        <f ca="1">IF(B638="","",IF(ISERROR(MATCH($J638,SorP!$B$1:$B$6261,0)),"",INDIRECT("'SorP'!$A$"&amp;MATCH($S638&amp;$J638,SorP!C:C,0))))</f>
        <v>CN-JX</v>
      </c>
      <c r="U638" s="185"/>
      <c r="V638" s="209">
        <f>IF(C638="",NA(),IF(OR(C638="Smelter not listed",C638="Smelter not yet identified"),MATCH($B638&amp;$D638,'Smelter Look-up'!$J:$J,0),MATCH($B638&amp;$C638,'Smelter Look-up'!$J:$J,0)))</f>
        <v>610</v>
      </c>
      <c r="X638" s="210">
        <f t="shared" si="93"/>
        <v>0</v>
      </c>
      <c r="AB638" s="211" t="str">
        <f t="shared" si="94"/>
        <v>TungstenJiangxi Gan Bei Tungsten Co., Ltd.</v>
      </c>
    </row>
    <row r="639" spans="1:28" s="210" customFormat="1" ht="25.5">
      <c r="A639" s="165" t="s">
        <v>13350</v>
      </c>
      <c r="B639" s="166" t="s">
        <v>1090</v>
      </c>
      <c r="C639" s="170" t="s">
        <v>13336</v>
      </c>
      <c r="D639" s="213">
        <v>0</v>
      </c>
      <c r="E639" s="166" t="s">
        <v>15958</v>
      </c>
      <c r="F639" s="166" t="s">
        <v>13350</v>
      </c>
      <c r="G639" s="166" t="s">
        <v>12764</v>
      </c>
      <c r="H639" s="167">
        <v>0</v>
      </c>
      <c r="I639" s="168" t="s">
        <v>2400</v>
      </c>
      <c r="J639" s="168" t="s">
        <v>1610</v>
      </c>
      <c r="K639" s="207"/>
      <c r="L639" s="207"/>
      <c r="M639" s="207"/>
      <c r="N639" s="207"/>
      <c r="O639" s="207"/>
      <c r="P639" s="169"/>
      <c r="Q639" s="208"/>
      <c r="R639" s="166" t="str">
        <f ca="1">IF(ISERROR($V639),"",OFFSET('Smelter Look-up'!$C$4,$V639-4,0)&amp;"")</f>
        <v>Albasteel Industria e Comercio de Ligas Para Fundicao Ltd.</v>
      </c>
      <c r="S639" s="165" t="str">
        <f t="shared" ca="1" si="92"/>
        <v>BR</v>
      </c>
      <c r="T639" s="165" t="str">
        <f ca="1">IF(B639="","",IF(ISERROR(MATCH($J639,SorP!$B$1:$B$6261,0)),"",INDIRECT("'SorP'!$A$"&amp;MATCH($S639&amp;$J639,SorP!C:C,0))))</f>
        <v>BR-SP</v>
      </c>
      <c r="U639" s="185"/>
      <c r="V639" s="209">
        <f>IF(C639="",NA(),IF(OR(C639="Smelter not listed",C639="Smelter not yet identified"),MATCH($B639&amp;$D639,'Smelter Look-up'!$J:$J,0),MATCH($B639&amp;$C639,'Smelter Look-up'!$J:$J,0)))</f>
        <v>576</v>
      </c>
      <c r="X639" s="210">
        <f t="shared" si="93"/>
        <v>0</v>
      </c>
      <c r="AB639" s="211" t="str">
        <f t="shared" si="94"/>
        <v>TungstenAlbasteel Industria e Comercio de Ligas Para Fundicao Ltd.</v>
      </c>
    </row>
    <row r="640" spans="1:28" s="210" customFormat="1" ht="20.25">
      <c r="A640" s="165" t="s">
        <v>765</v>
      </c>
      <c r="B640" s="166" t="s">
        <v>1090</v>
      </c>
      <c r="C640" s="170" t="s">
        <v>2428</v>
      </c>
      <c r="D640" s="213">
        <v>0</v>
      </c>
      <c r="E640" s="166" t="s">
        <v>15992</v>
      </c>
      <c r="F640" s="166" t="s">
        <v>765</v>
      </c>
      <c r="G640" s="166" t="s">
        <v>12764</v>
      </c>
      <c r="H640" s="167">
        <v>0</v>
      </c>
      <c r="I640" s="168" t="s">
        <v>1741</v>
      </c>
      <c r="J640" s="168" t="s">
        <v>2693</v>
      </c>
      <c r="K640" s="207"/>
      <c r="L640" s="207"/>
      <c r="M640" s="207"/>
      <c r="N640" s="207"/>
      <c r="O640" s="207"/>
      <c r="P640" s="169"/>
      <c r="Q640" s="208"/>
      <c r="R640" s="166" t="str">
        <f ca="1">IF(ISERROR($V640),"",OFFSET('Smelter Look-up'!$C$4,$V640-4,0)&amp;"")</f>
        <v>Wolfram Bergbau und Hutten AG</v>
      </c>
      <c r="S640" s="165" t="str">
        <f t="shared" ca="1" si="92"/>
        <v>AT</v>
      </c>
      <c r="T640" s="165" t="str">
        <f ca="1">IF(B640="","",IF(ISERROR(MATCH($J640,SorP!$B$1:$B$6261,0)),"",INDIRECT("'SorP'!$A$"&amp;MATCH($S640&amp;$J640,SorP!C:C,0))))</f>
        <v>AT-6</v>
      </c>
      <c r="U640" s="185"/>
      <c r="V640" s="209">
        <f>IF(C640="",NA(),IF(OR(C640="Smelter not listed",C640="Smelter not yet identified"),MATCH($B640&amp;$D640,'Smelter Look-up'!$J:$J,0),MATCH($B640&amp;$C640,'Smelter Look-up'!$J:$J,0)))</f>
        <v>646</v>
      </c>
      <c r="X640" s="210">
        <f t="shared" si="93"/>
        <v>0</v>
      </c>
      <c r="AB640" s="211" t="str">
        <f t="shared" si="94"/>
        <v>TungstenWolfram Bergbau und Hutten AG</v>
      </c>
    </row>
    <row r="641" spans="1:28" s="210" customFormat="1" ht="20.25">
      <c r="A641" s="165" t="s">
        <v>14847</v>
      </c>
      <c r="B641" s="166" t="s">
        <v>1087</v>
      </c>
      <c r="C641" s="170" t="s">
        <v>14846</v>
      </c>
      <c r="D641" s="213">
        <v>0</v>
      </c>
      <c r="E641" s="166" t="s">
        <v>15959</v>
      </c>
      <c r="F641" s="166" t="s">
        <v>14847</v>
      </c>
      <c r="G641" s="166" t="s">
        <v>12764</v>
      </c>
      <c r="H641" s="167">
        <v>0</v>
      </c>
      <c r="I641" s="168" t="s">
        <v>14848</v>
      </c>
      <c r="J641" s="168" t="s">
        <v>13130</v>
      </c>
      <c r="K641" s="207"/>
      <c r="L641" s="207"/>
      <c r="M641" s="207"/>
      <c r="N641" s="207"/>
      <c r="O641" s="207"/>
      <c r="P641" s="169"/>
      <c r="Q641" s="208"/>
      <c r="R641" s="166" t="str">
        <f ca="1">IF(ISERROR($V641),"",OFFSET('Smelter Look-up'!$C$4,$V641-4,0)&amp;"")</f>
        <v>Dongwu Gold Group</v>
      </c>
      <c r="S641" s="165" t="str">
        <f t="shared" ca="1" si="92"/>
        <v>CN</v>
      </c>
      <c r="T641" s="165" t="str">
        <f ca="1">IF(B641="","",IF(ISERROR(MATCH($J641,SorP!$B$1:$B$6261,0)),"",INDIRECT("'SorP'!$A$"&amp;MATCH($S641&amp;$J641,SorP!C:C,0))))</f>
        <v>CN-JS</v>
      </c>
      <c r="U641" s="185"/>
      <c r="V641" s="209">
        <f>IF(C641="",NA(),IF(OR(C641="Smelter not listed",C641="Smelter not yet identified"),MATCH($B641&amp;$D641,'Smelter Look-up'!$J:$J,0),MATCH($B641&amp;$C641,'Smelter Look-up'!$J:$J,0)))</f>
        <v>77</v>
      </c>
      <c r="X641" s="210">
        <f t="shared" si="93"/>
        <v>0</v>
      </c>
      <c r="AB641" s="211" t="str">
        <f t="shared" si="94"/>
        <v>GoldDongwu Gold Group</v>
      </c>
    </row>
    <row r="642" spans="1:28" s="210" customFormat="1" ht="20.25">
      <c r="A642" s="165" t="s">
        <v>13341</v>
      </c>
      <c r="B642" s="166" t="s">
        <v>1087</v>
      </c>
      <c r="C642" s="170" t="s">
        <v>13319</v>
      </c>
      <c r="D642" s="213">
        <v>0</v>
      </c>
      <c r="E642" s="166" t="s">
        <v>15963</v>
      </c>
      <c r="F642" s="166" t="s">
        <v>13341</v>
      </c>
      <c r="G642" s="166" t="s">
        <v>12764</v>
      </c>
      <c r="H642" s="167">
        <v>0</v>
      </c>
      <c r="I642" s="168" t="s">
        <v>13355</v>
      </c>
      <c r="J642" s="168" t="s">
        <v>14845</v>
      </c>
      <c r="K642" s="207"/>
      <c r="L642" s="207"/>
      <c r="M642" s="207"/>
      <c r="N642" s="207"/>
      <c r="O642" s="207"/>
      <c r="P642" s="169"/>
      <c r="Q642" s="208"/>
      <c r="R642" s="166" t="str">
        <f ca="1">IF(ISERROR($V642),"",OFFSET('Smelter Look-up'!$C$4,$V642-4,0)&amp;"")</f>
        <v>Augmont Enterprises Private Limited</v>
      </c>
      <c r="S642" s="165" t="str">
        <f t="shared" ca="1" si="92"/>
        <v>IN</v>
      </c>
      <c r="T642" s="165" t="str">
        <f ca="1">IF(B642="","",IF(ISERROR(MATCH($J642,SorP!$B$1:$B$6261,0)),"",INDIRECT("'SorP'!$A$"&amp;MATCH($S642&amp;$J642,SorP!C:C,0))))</f>
        <v>IN-MH</v>
      </c>
      <c r="U642" s="185"/>
      <c r="V642" s="209">
        <f>IF(C642="",NA(),IF(OR(C642="Smelter not listed",C642="Smelter not yet identified"),MATCH($B642&amp;$D642,'Smelter Look-up'!$J:$J,0),MATCH($B642&amp;$C642,'Smelter Look-up'!$J:$J,0)))</f>
        <v>42</v>
      </c>
      <c r="X642" s="210">
        <f t="shared" si="93"/>
        <v>0</v>
      </c>
      <c r="AB642" s="211" t="str">
        <f t="shared" si="94"/>
        <v>GoldAugmont Enterprises Private Limited</v>
      </c>
    </row>
    <row r="643" spans="1:28" s="210" customFormat="1" ht="20.25">
      <c r="A643" s="165" t="s">
        <v>2189</v>
      </c>
      <c r="B643" s="166" t="s">
        <v>1087</v>
      </c>
      <c r="C643" s="170" t="s">
        <v>2188</v>
      </c>
      <c r="D643" s="213">
        <v>0</v>
      </c>
      <c r="E643" s="166" t="s">
        <v>15963</v>
      </c>
      <c r="F643" s="166" t="s">
        <v>2189</v>
      </c>
      <c r="G643" s="166" t="s">
        <v>12764</v>
      </c>
      <c r="H643" s="167">
        <v>0</v>
      </c>
      <c r="I643" s="168" t="s">
        <v>2238</v>
      </c>
      <c r="J643" s="168" t="s">
        <v>14938</v>
      </c>
      <c r="K643" s="207"/>
      <c r="L643" s="207"/>
      <c r="M643" s="207"/>
      <c r="N643" s="207"/>
      <c r="O643" s="207"/>
      <c r="P643" s="169"/>
      <c r="Q643" s="208"/>
      <c r="R643" s="166" t="str">
        <f ca="1">IF(ISERROR($V643),"",OFFSET('Smelter Look-up'!$C$4,$V643-4,0)&amp;"")</f>
        <v>Bangalore Refinery</v>
      </c>
      <c r="S643" s="165" t="str">
        <f t="shared" ca="1" si="92"/>
        <v>IN</v>
      </c>
      <c r="T643" s="165" t="str">
        <f ca="1">IF(B643="","",IF(ISERROR(MATCH($J643,SorP!$B$1:$B$6261,0)),"",INDIRECT("'SorP'!$A$"&amp;MATCH($S643&amp;$J643,SorP!C:C,0))))</f>
        <v>IN-KA</v>
      </c>
      <c r="U643" s="185"/>
      <c r="V643" s="209">
        <f>IF(C643="",NA(),IF(OR(C643="Smelter not listed",C643="Smelter not yet identified"),MATCH($B643&amp;$D643,'Smelter Look-up'!$J:$J,0),MATCH($B643&amp;$C643,'Smelter Look-up'!$J:$J,0)))</f>
        <v>47</v>
      </c>
      <c r="X643" s="210">
        <f t="shared" si="93"/>
        <v>0</v>
      </c>
      <c r="AB643" s="211" t="str">
        <f t="shared" si="94"/>
        <v>GoldBangalore Refinery</v>
      </c>
    </row>
    <row r="644" spans="1:28" s="210" customFormat="1" ht="20.25">
      <c r="A644" s="165" t="s">
        <v>13346</v>
      </c>
      <c r="B644" s="166" t="s">
        <v>1087</v>
      </c>
      <c r="C644" s="170" t="s">
        <v>13331</v>
      </c>
      <c r="D644" s="213">
        <v>0</v>
      </c>
      <c r="E644" s="166" t="s">
        <v>15963</v>
      </c>
      <c r="F644" s="166" t="s">
        <v>13346</v>
      </c>
      <c r="G644" s="166" t="s">
        <v>12764</v>
      </c>
      <c r="H644" s="167">
        <v>0</v>
      </c>
      <c r="I644" s="168" t="s">
        <v>13358</v>
      </c>
      <c r="J644" s="168" t="s">
        <v>14944</v>
      </c>
      <c r="K644" s="207"/>
      <c r="L644" s="207"/>
      <c r="M644" s="207"/>
      <c r="N644" s="207"/>
      <c r="O644" s="207"/>
      <c r="P644" s="169"/>
      <c r="Q644" s="208"/>
      <c r="R644" s="166" t="str">
        <f ca="1">IF(ISERROR($V644),"",OFFSET('Smelter Look-up'!$C$4,$V644-4,0)&amp;"")</f>
        <v>Kundan Care Products Ltd.</v>
      </c>
      <c r="S644" s="165" t="str">
        <f t="shared" ca="1" si="92"/>
        <v>IN</v>
      </c>
      <c r="T644" s="165" t="str">
        <f ca="1">IF(B644="","",IF(ISERROR(MATCH($J644,SorP!$B$1:$B$6261,0)),"",INDIRECT("'SorP'!$A$"&amp;MATCH($S644&amp;$J644,SorP!C:C,0))))</f>
        <v>IN-UK</v>
      </c>
      <c r="U644" s="185"/>
      <c r="V644" s="209">
        <f>IF(C644="",NA(),IF(OR(C644="Smelter not listed",C644="Smelter not yet identified"),MATCH($B644&amp;$D644,'Smelter Look-up'!$J:$J,0),MATCH($B644&amp;$C644,'Smelter Look-up'!$J:$J,0)))</f>
        <v>170</v>
      </c>
      <c r="X644" s="210">
        <f t="shared" si="93"/>
        <v>0</v>
      </c>
      <c r="AB644" s="211" t="str">
        <f t="shared" si="94"/>
        <v>GoldKundan Care Products Ltd.</v>
      </c>
    </row>
    <row r="645" spans="1:28" s="210" customFormat="1" ht="20.25">
      <c r="A645" s="165" t="s">
        <v>15150</v>
      </c>
      <c r="B645" s="166" t="s">
        <v>1087</v>
      </c>
      <c r="C645" s="170" t="s">
        <v>15149</v>
      </c>
      <c r="D645" s="213">
        <v>0</v>
      </c>
      <c r="E645" s="166" t="s">
        <v>15963</v>
      </c>
      <c r="F645" s="166" t="s">
        <v>15150</v>
      </c>
      <c r="G645" s="166" t="s">
        <v>12764</v>
      </c>
      <c r="H645" s="167">
        <v>0</v>
      </c>
      <c r="I645" s="168" t="s">
        <v>15229</v>
      </c>
      <c r="J645" s="168" t="s">
        <v>14944</v>
      </c>
      <c r="K645" s="207"/>
      <c r="L645" s="207"/>
      <c r="M645" s="207"/>
      <c r="N645" s="207"/>
      <c r="O645" s="207"/>
      <c r="P645" s="169"/>
      <c r="Q645" s="208"/>
      <c r="R645" s="166" t="str">
        <f ca="1">IF(ISERROR($V645),"",OFFSET('Smelter Look-up'!$C$4,$V645-4,0)&amp;"")</f>
        <v>Attero Recycling Pvt Ltd</v>
      </c>
      <c r="S645" s="165" t="str">
        <f t="shared" ca="1" si="92"/>
        <v>IN</v>
      </c>
      <c r="T645" s="165" t="str">
        <f ca="1">IF(B645="","",IF(ISERROR(MATCH($J645,SorP!$B$1:$B$6261,0)),"",INDIRECT("'SorP'!$A$"&amp;MATCH($S645&amp;$J645,SorP!C:C,0))))</f>
        <v>IN-UK</v>
      </c>
      <c r="U645" s="185"/>
      <c r="V645" s="209">
        <f>IF(C645="",NA(),IF(OR(C645="Smelter not listed",C645="Smelter not yet identified"),MATCH($B645&amp;$D645,'Smelter Look-up'!$J:$J,0),MATCH($B645&amp;$C645,'Smelter Look-up'!$J:$J,0)))</f>
        <v>39</v>
      </c>
      <c r="X645" s="210">
        <f t="shared" si="93"/>
        <v>0</v>
      </c>
      <c r="AB645" s="211" t="str">
        <f t="shared" si="94"/>
        <v>GoldAttero Recycling Pvt Ltd</v>
      </c>
    </row>
    <row r="646" spans="1:28" s="210" customFormat="1" ht="25.5">
      <c r="A646" s="165" t="s">
        <v>15169</v>
      </c>
      <c r="B646" s="166" t="s">
        <v>1087</v>
      </c>
      <c r="C646" s="170" t="s">
        <v>15168</v>
      </c>
      <c r="D646" s="213">
        <v>0</v>
      </c>
      <c r="E646" s="166" t="s">
        <v>15959</v>
      </c>
      <c r="F646" s="166" t="s">
        <v>15169</v>
      </c>
      <c r="G646" s="166" t="s">
        <v>12764</v>
      </c>
      <c r="H646" s="167">
        <v>0</v>
      </c>
      <c r="I646" s="168" t="s">
        <v>14551</v>
      </c>
      <c r="J646" s="168" t="s">
        <v>13122</v>
      </c>
      <c r="K646" s="207"/>
      <c r="L646" s="207"/>
      <c r="M646" s="207"/>
      <c r="N646" s="207"/>
      <c r="O646" s="207"/>
      <c r="P646" s="169"/>
      <c r="Q646" s="208"/>
      <c r="R646" s="166" t="str">
        <f ca="1">IF(ISERROR($V646),"",OFFSET('Smelter Look-up'!$C$4,$V646-4,0)&amp;"")</f>
        <v>SHENZHEN JINJUNWEI RESOURCE COMPREHENSIVE DEVELOPMENT CO., LTD.</v>
      </c>
      <c r="S646" s="165" t="str">
        <f t="shared" ca="1" si="92"/>
        <v>CN</v>
      </c>
      <c r="T646" s="165" t="str">
        <f ca="1">IF(B646="","",IF(ISERROR(MATCH($J646,SorP!$B$1:$B$6261,0)),"",INDIRECT("'SorP'!$A$"&amp;MATCH($S646&amp;$J646,SorP!C:C,0))))</f>
        <v>CN-GD</v>
      </c>
      <c r="U646" s="185"/>
      <c r="V646" s="209">
        <f>IF(C646="",NA(),IF(OR(C646="Smelter not listed",C646="Smelter not yet identified"),MATCH($B646&amp;$D646,'Smelter Look-up'!$J:$J,0),MATCH($B646&amp;$C646,'Smelter Look-up'!$J:$J,0)))</f>
        <v>272</v>
      </c>
      <c r="X646" s="210">
        <f t="shared" si="93"/>
        <v>0</v>
      </c>
      <c r="AB646" s="211" t="str">
        <f t="shared" si="94"/>
        <v>GoldSHENZHEN JINJUNWEI RESOURCE COMPREHENSIVE DEVELOPMENT CO., LTD.</v>
      </c>
    </row>
    <row r="647" spans="1:28" s="210" customFormat="1" ht="20.25">
      <c r="A647" s="165" t="s">
        <v>14919</v>
      </c>
      <c r="B647" s="166" t="s">
        <v>1090</v>
      </c>
      <c r="C647" s="170" t="s">
        <v>14918</v>
      </c>
      <c r="D647" s="213">
        <v>0</v>
      </c>
      <c r="E647" s="166" t="s">
        <v>15974</v>
      </c>
      <c r="F647" s="166" t="s">
        <v>14919</v>
      </c>
      <c r="G647" s="166" t="s">
        <v>12764</v>
      </c>
      <c r="H647" s="167">
        <v>0</v>
      </c>
      <c r="I647" s="168" t="s">
        <v>14920</v>
      </c>
      <c r="J647" s="168" t="s">
        <v>11692</v>
      </c>
      <c r="K647" s="207"/>
      <c r="L647" s="207"/>
      <c r="M647" s="207"/>
      <c r="N647" s="207"/>
      <c r="O647" s="207"/>
      <c r="P647" s="169"/>
      <c r="Q647" s="208"/>
      <c r="R647" s="166" t="str">
        <f ca="1">IF(ISERROR($V647),"",OFFSET('Smelter Look-up'!$C$4,$V647-4,0)&amp;"")</f>
        <v>Tungsten Vietnam Joint Stock Company</v>
      </c>
      <c r="S647" s="165" t="str">
        <f t="shared" ca="1" si="92"/>
        <v>VN</v>
      </c>
      <c r="T647" s="165" t="str">
        <f ca="1">IF(B647="","",IF(ISERROR(MATCH($J647,SorP!$B$1:$B$6261,0)),"",INDIRECT("'SorP'!$A$"&amp;MATCH($S647&amp;$J647,SorP!C:C,0))))</f>
        <v>VN-69</v>
      </c>
      <c r="U647" s="185"/>
      <c r="V647" s="209">
        <f>IF(C647="",NA(),IF(OR(C647="Smelter not listed",C647="Smelter not yet identified"),MATCH($B647&amp;$D647,'Smelter Look-up'!$J:$J,0),MATCH($B647&amp;$C647,'Smelter Look-up'!$J:$J,0)))</f>
        <v>640</v>
      </c>
      <c r="X647" s="210">
        <f t="shared" si="93"/>
        <v>0</v>
      </c>
      <c r="AB647" s="211" t="str">
        <f t="shared" si="94"/>
        <v>TungstenTungsten Vietnam Joint Stock Company</v>
      </c>
    </row>
    <row r="648" spans="1:28" s="210" customFormat="1" ht="25.5">
      <c r="A648" s="165" t="s">
        <v>15161</v>
      </c>
      <c r="B648" s="166" t="s">
        <v>1087</v>
      </c>
      <c r="C648" s="170" t="s">
        <v>15221</v>
      </c>
      <c r="D648" s="213">
        <v>0</v>
      </c>
      <c r="E648" s="166" t="s">
        <v>16006</v>
      </c>
      <c r="F648" s="166" t="s">
        <v>15161</v>
      </c>
      <c r="G648" s="166" t="s">
        <v>12764</v>
      </c>
      <c r="H648" s="167">
        <v>0</v>
      </c>
      <c r="I648" s="168" t="s">
        <v>15159</v>
      </c>
      <c r="J648" s="168" t="s">
        <v>1584</v>
      </c>
      <c r="K648" s="207"/>
      <c r="L648" s="207"/>
      <c r="M648" s="207"/>
      <c r="N648" s="207"/>
      <c r="O648" s="207"/>
      <c r="P648" s="169"/>
      <c r="Q648" s="208"/>
      <c r="R648" s="166" t="str">
        <f ca="1">IF(ISERROR($V648),"",OFFSET('Smelter Look-up'!$C$4,$V648-4,0)&amp;"")</f>
        <v>Impala Platinum - Platinum Metals Refinery (PMR)</v>
      </c>
      <c r="S648" s="165" t="str">
        <f t="shared" ca="1" si="92"/>
        <v>ZA</v>
      </c>
      <c r="T648" s="165" t="str">
        <f ca="1">IF(B648="","",IF(ISERROR(MATCH($J648,SorP!$B$1:$B$6261,0)),"",INDIRECT("'SorP'!$A$"&amp;MATCH($S648&amp;$J648,SorP!C:C,0))))</f>
        <v>ZA-GP</v>
      </c>
      <c r="U648" s="185"/>
      <c r="V648" s="209">
        <f>IF(C648="",NA(),IF(OR(C648="Smelter not listed",C648="Smelter not yet identified"),MATCH($B648&amp;$D648,'Smelter Look-up'!$J:$J,0),MATCH($B648&amp;$C648,'Smelter Look-up'!$J:$J,0)))</f>
        <v>131</v>
      </c>
      <c r="X648" s="210">
        <f t="shared" si="93"/>
        <v>0</v>
      </c>
      <c r="AB648" s="211" t="str">
        <f t="shared" si="94"/>
        <v>GoldImpala Platinum - Platinum Metals Refinery (PMR)</v>
      </c>
    </row>
    <row r="649" spans="1:28" s="210" customFormat="1" ht="20.25">
      <c r="A649" s="165" t="s">
        <v>15206</v>
      </c>
      <c r="B649" s="166" t="s">
        <v>1090</v>
      </c>
      <c r="C649" s="170" t="s">
        <v>15205</v>
      </c>
      <c r="D649" s="213">
        <v>0</v>
      </c>
      <c r="E649" s="166" t="s">
        <v>15980</v>
      </c>
      <c r="F649" s="166" t="s">
        <v>15206</v>
      </c>
      <c r="G649" s="166" t="s">
        <v>12764</v>
      </c>
      <c r="H649" s="167">
        <v>0</v>
      </c>
      <c r="I649" s="168" t="s">
        <v>15212</v>
      </c>
      <c r="J649" s="168" t="s">
        <v>8812</v>
      </c>
      <c r="K649" s="207"/>
      <c r="L649" s="207"/>
      <c r="M649" s="207"/>
      <c r="N649" s="207"/>
      <c r="O649" s="207"/>
      <c r="P649" s="169"/>
      <c r="Q649" s="208"/>
      <c r="R649" s="166" t="str">
        <f ca="1">IF(ISERROR($V649),"",OFFSET('Smelter Look-up'!$C$4,$V649-4,0)&amp;"")</f>
        <v>Philippine Carreytech Metal Corp.</v>
      </c>
      <c r="S649" s="165" t="str">
        <f t="shared" ca="1" si="92"/>
        <v>PH</v>
      </c>
      <c r="T649" s="165" t="str">
        <f ca="1">IF(B649="","",IF(ISERROR(MATCH($J649,SorP!$B$1:$B$6261,0)),"",INDIRECT("'SorP'!$A$"&amp;MATCH($S649&amp;$J649,SorP!C:C,0))))</f>
        <v>PH-PAM</v>
      </c>
      <c r="U649" s="185"/>
      <c r="V649" s="209">
        <f>IF(C649="",NA(),IF(OR(C649="Smelter not listed",C649="Smelter not yet identified"),MATCH($B649&amp;$D649,'Smelter Look-up'!$J:$J,0),MATCH($B649&amp;$C649,'Smelter Look-up'!$J:$J,0)))</f>
        <v>635</v>
      </c>
      <c r="X649" s="210">
        <f t="shared" si="93"/>
        <v>0</v>
      </c>
      <c r="AB649" s="211" t="str">
        <f t="shared" si="94"/>
        <v>TungstenPhilippine Carreytech Metal Corp.</v>
      </c>
    </row>
    <row r="650" spans="1:28" s="210" customFormat="1" ht="20.25">
      <c r="A650" s="165" t="s">
        <v>15200</v>
      </c>
      <c r="B650" s="166" t="s">
        <v>1090</v>
      </c>
      <c r="C650" s="170" t="s">
        <v>16019</v>
      </c>
      <c r="D650" s="213">
        <v>0</v>
      </c>
      <c r="E650" s="166" t="s">
        <v>15974</v>
      </c>
      <c r="F650" s="166" t="s">
        <v>15200</v>
      </c>
      <c r="G650" s="166" t="s">
        <v>12764</v>
      </c>
      <c r="H650" s="167">
        <v>0</v>
      </c>
      <c r="I650" s="168" t="s">
        <v>15973</v>
      </c>
      <c r="J650" s="168" t="s">
        <v>15973</v>
      </c>
      <c r="K650" s="207"/>
      <c r="L650" s="207"/>
      <c r="M650" s="207"/>
      <c r="N650" s="207"/>
      <c r="O650" s="207"/>
      <c r="P650" s="169"/>
      <c r="Q650" s="208"/>
      <c r="R650" s="166" t="str">
        <f ca="1">IF(ISERROR($V650),"",OFFSET('Smelter Look-up'!$C$4,$V650-4,0)&amp;"")</f>
        <v/>
      </c>
      <c r="S650" s="165" t="str">
        <f t="shared" ca="1" si="92"/>
        <v>VN</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si="93"/>
        <v>0</v>
      </c>
      <c r="AB650" s="211" t="str">
        <f t="shared" si="94"/>
        <v>TungstenKenee Mining Corporation Vietnam</v>
      </c>
    </row>
    <row r="651" spans="1:28" s="210" customFormat="1" ht="20.25">
      <c r="A651" s="165" t="s">
        <v>14544</v>
      </c>
      <c r="B651" s="166" t="s">
        <v>1090</v>
      </c>
      <c r="C651" s="170" t="s">
        <v>14543</v>
      </c>
      <c r="D651" s="213">
        <v>0</v>
      </c>
      <c r="E651" s="166" t="s">
        <v>15969</v>
      </c>
      <c r="F651" s="166" t="s">
        <v>14544</v>
      </c>
      <c r="G651" s="166" t="s">
        <v>12764</v>
      </c>
      <c r="H651" s="167">
        <v>0</v>
      </c>
      <c r="I651" s="168" t="s">
        <v>14558</v>
      </c>
      <c r="J651" s="168" t="s">
        <v>9536</v>
      </c>
      <c r="K651" s="207"/>
      <c r="L651" s="207"/>
      <c r="M651" s="207"/>
      <c r="N651" s="207"/>
      <c r="O651" s="207"/>
      <c r="P651" s="169"/>
      <c r="Q651" s="208"/>
      <c r="R651" s="166" t="str">
        <f ca="1">IF(ISERROR($V651),"",OFFSET('Smelter Look-up'!$C$4,$V651-4,0)&amp;"")</f>
        <v>OOO “Technolom” 1</v>
      </c>
      <c r="S651" s="165" t="str">
        <f t="shared" ca="1" si="92"/>
        <v>RU</v>
      </c>
      <c r="T651" s="165" t="str">
        <f ca="1">IF(B651="","",IF(ISERROR(MATCH($J651,SorP!$B$1:$B$6261,0)),"",INDIRECT("'SorP'!$A$"&amp;MATCH($S651&amp;$J651,SorP!C:C,0))))</f>
        <v>RU-MOS</v>
      </c>
      <c r="U651" s="185"/>
      <c r="V651" s="209">
        <f>IF(C651="",NA(),IF(OR(C651="Smelter not listed",C651="Smelter not yet identified"),MATCH($B651&amp;$D651,'Smelter Look-up'!$J:$J,0),MATCH($B651&amp;$C651,'Smelter Look-up'!$J:$J,0)))</f>
        <v>632</v>
      </c>
      <c r="X651" s="210">
        <f t="shared" si="93"/>
        <v>0</v>
      </c>
      <c r="AB651" s="211" t="str">
        <f t="shared" si="94"/>
        <v>TungstenOOO “Technolom” 1</v>
      </c>
    </row>
    <row r="652" spans="1:28" s="210" customFormat="1" ht="25.5">
      <c r="A652" s="165" t="s">
        <v>15240</v>
      </c>
      <c r="B652" s="166" t="s">
        <v>1088</v>
      </c>
      <c r="C652" s="170" t="s">
        <v>15239</v>
      </c>
      <c r="D652" s="213">
        <v>0</v>
      </c>
      <c r="E652" s="166" t="s">
        <v>15972</v>
      </c>
      <c r="F652" s="166" t="s">
        <v>15240</v>
      </c>
      <c r="G652" s="166" t="s">
        <v>12764</v>
      </c>
      <c r="H652" s="167">
        <v>0</v>
      </c>
      <c r="I652" s="168" t="s">
        <v>15244</v>
      </c>
      <c r="J652" s="168" t="s">
        <v>11482</v>
      </c>
      <c r="K652" s="207"/>
      <c r="L652" s="207"/>
      <c r="M652" s="207"/>
      <c r="N652" s="207"/>
      <c r="O652" s="207"/>
      <c r="P652" s="169"/>
      <c r="Q652" s="208"/>
      <c r="R652" s="166" t="str">
        <f ca="1">IF(ISERROR($V652),"",OFFSET('Smelter Look-up'!$C$4,$V652-4,0)&amp;"")</f>
        <v>P Kay Metal, Inc</v>
      </c>
      <c r="S652" s="165" t="str">
        <f t="shared" ca="1" si="92"/>
        <v>US</v>
      </c>
      <c r="T652" s="165" t="str">
        <f ca="1">IF(B652="","",IF(ISERROR(MATCH($J652,SorP!$B$1:$B$6261,0)),"",INDIRECT("'SorP'!$A$"&amp;MATCH($S652&amp;$J652,SorP!C:C,0))))</f>
        <v>US-ID</v>
      </c>
      <c r="U652" s="185"/>
      <c r="V652" s="209">
        <f>IF(C652="",NA(),IF(OR(C652="Smelter not listed",C652="Smelter not yet identified"),MATCH($B652&amp;$D652,'Smelter Look-up'!$J:$J,0),MATCH($B652&amp;$C652,'Smelter Look-up'!$J:$J,0)))</f>
        <v>516</v>
      </c>
      <c r="X652" s="210">
        <f t="shared" si="93"/>
        <v>0</v>
      </c>
      <c r="AB652" s="211" t="str">
        <f t="shared" si="94"/>
        <v>TinP Kay Metal, Inc</v>
      </c>
    </row>
    <row r="653" spans="1:28" s="210" customFormat="1" ht="25.5">
      <c r="A653" s="165" t="s">
        <v>13349</v>
      </c>
      <c r="B653" s="166" t="s">
        <v>1088</v>
      </c>
      <c r="C653" s="170" t="s">
        <v>13335</v>
      </c>
      <c r="D653" s="213">
        <v>0</v>
      </c>
      <c r="E653" s="166" t="s">
        <v>15983</v>
      </c>
      <c r="F653" s="166" t="s">
        <v>13349</v>
      </c>
      <c r="G653" s="166" t="s">
        <v>12764</v>
      </c>
      <c r="H653" s="167">
        <v>0</v>
      </c>
      <c r="I653" s="168" t="s">
        <v>14557</v>
      </c>
      <c r="J653" s="168" t="s">
        <v>12398</v>
      </c>
      <c r="K653" s="207"/>
      <c r="L653" s="207"/>
      <c r="M653" s="207"/>
      <c r="N653" s="207"/>
      <c r="O653" s="207"/>
      <c r="P653" s="169"/>
      <c r="Q653" s="208"/>
      <c r="R653" s="166" t="str">
        <f ca="1">IF(ISERROR($V653),"",OFFSET('Smelter Look-up'!$C$4,$V653-4,0)&amp;"")</f>
        <v>PT Mitra Sukses Globalindo</v>
      </c>
      <c r="S653" s="165" t="str">
        <f t="shared" ca="1" si="92"/>
        <v>ID</v>
      </c>
      <c r="T653" s="165" t="str">
        <f ca="1">IF(B653="","",IF(ISERROR(MATCH($J653,SorP!$B$1:$B$6261,0)),"",INDIRECT("'SorP'!$A$"&amp;MATCH($S653&amp;$J653,SorP!C:C,0))))</f>
        <v>ID-BB</v>
      </c>
      <c r="U653" s="185"/>
      <c r="V653" s="209">
        <f>IF(C653="",NA(),IF(OR(C653="Smelter not listed",C653="Smelter not yet identified"),MATCH($B653&amp;$D653,'Smelter Look-up'!$J:$J,0),MATCH($B653&amp;$C653,'Smelter Look-up'!$J:$J,0)))</f>
        <v>525</v>
      </c>
      <c r="X653" s="210">
        <f t="shared" si="93"/>
        <v>0</v>
      </c>
      <c r="AB653" s="211" t="str">
        <f t="shared" si="94"/>
        <v>TinPT Mitra Sukses Globalindo</v>
      </c>
    </row>
    <row r="654" spans="1:28" s="210" customFormat="1" ht="20.25">
      <c r="A654" s="165" t="s">
        <v>13352</v>
      </c>
      <c r="B654" s="166" t="s">
        <v>1090</v>
      </c>
      <c r="C654" s="170" t="s">
        <v>13338</v>
      </c>
      <c r="D654" s="213">
        <v>0</v>
      </c>
      <c r="E654" s="166" t="s">
        <v>15958</v>
      </c>
      <c r="F654" s="166" t="s">
        <v>13352</v>
      </c>
      <c r="G654" s="166" t="s">
        <v>12764</v>
      </c>
      <c r="H654" s="167">
        <v>0</v>
      </c>
      <c r="I654" s="168" t="s">
        <v>13361</v>
      </c>
      <c r="J654" s="168" t="s">
        <v>3339</v>
      </c>
      <c r="K654" s="207"/>
      <c r="L654" s="207"/>
      <c r="M654" s="207"/>
      <c r="N654" s="207"/>
      <c r="O654" s="207"/>
      <c r="P654" s="169"/>
      <c r="Q654" s="208"/>
      <c r="R654" s="166" t="str">
        <f ca="1">IF(ISERROR($V654),"",OFFSET('Smelter Look-up'!$C$4,$V654-4,0)&amp;"")</f>
        <v>Cronimet Brasil Ltda</v>
      </c>
      <c r="S654" s="165" t="str">
        <f t="shared" ca="1" si="92"/>
        <v>BR</v>
      </c>
      <c r="T654" s="165" t="str">
        <f ca="1">IF(B654="","",IF(ISERROR(MATCH($J654,SorP!$B$1:$B$6261,0)),"",INDIRECT("'SorP'!$A$"&amp;MATCH($S654&amp;$J654,SorP!C:C,0))))</f>
        <v>BR-SC</v>
      </c>
      <c r="U654" s="185"/>
      <c r="V654" s="209">
        <f>IF(C654="",NA(),IF(OR(C654="Smelter not listed",C654="Smelter not yet identified"),MATCH($B654&amp;$D654,'Smelter Look-up'!$J:$J,0),MATCH($B654&amp;$C654,'Smelter Look-up'!$J:$J,0)))</f>
        <v>589</v>
      </c>
      <c r="X654" s="210">
        <f t="shared" si="93"/>
        <v>0</v>
      </c>
      <c r="AB654" s="211" t="str">
        <f t="shared" si="94"/>
        <v>TungstenCronimet Brasil Ltda</v>
      </c>
    </row>
    <row r="655" spans="1:28" s="210" customFormat="1" ht="25.5">
      <c r="A655" s="165" t="s">
        <v>14526</v>
      </c>
      <c r="B655" s="166" t="s">
        <v>1088</v>
      </c>
      <c r="C655" s="170" t="s">
        <v>14525</v>
      </c>
      <c r="D655" s="213">
        <v>0</v>
      </c>
      <c r="E655" s="166" t="s">
        <v>15958</v>
      </c>
      <c r="F655" s="166" t="s">
        <v>14526</v>
      </c>
      <c r="G655" s="166" t="s">
        <v>12764</v>
      </c>
      <c r="H655" s="167">
        <v>0</v>
      </c>
      <c r="I655" s="168" t="s">
        <v>14553</v>
      </c>
      <c r="J655" s="168" t="s">
        <v>3339</v>
      </c>
      <c r="K655" s="207"/>
      <c r="L655" s="207"/>
      <c r="M655" s="207"/>
      <c r="N655" s="207"/>
      <c r="O655" s="207"/>
      <c r="P655" s="169"/>
      <c r="Q655" s="208"/>
      <c r="R655" s="166" t="str">
        <f ca="1">IF(ISERROR($V655),"",OFFSET('Smelter Look-up'!$C$4,$V655-4,0)&amp;"")</f>
        <v>CRM Fundicao De Metais E Comercio De Equipamentos Eletronicos Do Brasil Ltda</v>
      </c>
      <c r="S655" s="165" t="str">
        <f t="shared" ca="1" si="92"/>
        <v>BR</v>
      </c>
      <c r="T655" s="165" t="str">
        <f ca="1">IF(B655="","",IF(ISERROR(MATCH($J655,SorP!$B$1:$B$6261,0)),"",INDIRECT("'SorP'!$A$"&amp;MATCH($S655&amp;$J655,SorP!C:C,0))))</f>
        <v>BR-SC</v>
      </c>
      <c r="U655" s="185"/>
      <c r="V655" s="209">
        <f>IF(C655="",NA(),IF(OR(C655="Smelter not listed",C655="Smelter not yet identified"),MATCH($B655&amp;$D655,'Smelter Look-up'!$J:$J,0),MATCH($B655&amp;$C655,'Smelter Look-up'!$J:$J,0)))</f>
        <v>439</v>
      </c>
      <c r="X655" s="210">
        <f t="shared" si="93"/>
        <v>0</v>
      </c>
      <c r="AB655" s="211" t="str">
        <f t="shared" si="94"/>
        <v>TinCRM Fundicao De Metais E Comercio De Equipamentos Eletronicos Do Brasil Ltda</v>
      </c>
    </row>
    <row r="656" spans="1:28" s="210" customFormat="1" ht="20.25">
      <c r="A656" s="165" t="s">
        <v>14494</v>
      </c>
      <c r="B656" s="166" t="s">
        <v>1087</v>
      </c>
      <c r="C656" s="170" t="s">
        <v>14493</v>
      </c>
      <c r="D656" s="213">
        <v>0</v>
      </c>
      <c r="E656" s="166" t="s">
        <v>15963</v>
      </c>
      <c r="F656" s="166" t="s">
        <v>14494</v>
      </c>
      <c r="G656" s="166" t="s">
        <v>12764</v>
      </c>
      <c r="H656" s="167">
        <v>0</v>
      </c>
      <c r="I656" s="168" t="s">
        <v>14547</v>
      </c>
      <c r="J656" s="168" t="s">
        <v>14943</v>
      </c>
      <c r="K656" s="207"/>
      <c r="L656" s="207"/>
      <c r="M656" s="207"/>
      <c r="N656" s="207"/>
      <c r="O656" s="207"/>
      <c r="P656" s="169"/>
      <c r="Q656" s="208"/>
      <c r="R656" s="166" t="str">
        <f ca="1">IF(ISERROR($V656),"",OFFSET('Smelter Look-up'!$C$4,$V656-4,0)&amp;"")</f>
        <v>Emerald Jewel Industry India Limited (Unit 1)</v>
      </c>
      <c r="S656" s="165" t="str">
        <f t="shared" ca="1" si="92"/>
        <v>IN</v>
      </c>
      <c r="T656" s="165" t="str">
        <f ca="1">IF(B656="","",IF(ISERROR(MATCH($J656,SorP!$B$1:$B$6261,0)),"",INDIRECT("'SorP'!$A$"&amp;MATCH($S656&amp;$J656,SorP!C:C,0))))</f>
        <v>IN-TN</v>
      </c>
      <c r="U656" s="185"/>
      <c r="V656" s="209">
        <f>IF(C656="",NA(),IF(OR(C656="Smelter not listed",C656="Smelter not yet identified"),MATCH($B656&amp;$D656,'Smelter Look-up'!$J:$J,0),MATCH($B656&amp;$C656,'Smelter Look-up'!$J:$J,0)))</f>
        <v>90</v>
      </c>
      <c r="X656" s="210">
        <f t="shared" si="93"/>
        <v>0</v>
      </c>
      <c r="AB656" s="211" t="str">
        <f t="shared" si="94"/>
        <v>GoldEmerald Jewel Industry India Limited (Unit 1)</v>
      </c>
    </row>
    <row r="657" spans="1:28" s="210" customFormat="1" ht="20.25">
      <c r="A657" s="165" t="s">
        <v>14498</v>
      </c>
      <c r="B657" s="166" t="s">
        <v>1087</v>
      </c>
      <c r="C657" s="170" t="s">
        <v>14497</v>
      </c>
      <c r="D657" s="213">
        <v>0</v>
      </c>
      <c r="E657" s="166" t="s">
        <v>15963</v>
      </c>
      <c r="F657" s="166" t="s">
        <v>14498</v>
      </c>
      <c r="G657" s="166" t="s">
        <v>12764</v>
      </c>
      <c r="H657" s="167">
        <v>0</v>
      </c>
      <c r="I657" s="168" t="s">
        <v>14547</v>
      </c>
      <c r="J657" s="168" t="s">
        <v>14943</v>
      </c>
      <c r="K657" s="207"/>
      <c r="L657" s="207"/>
      <c r="M657" s="207"/>
      <c r="N657" s="207"/>
      <c r="O657" s="207"/>
      <c r="P657" s="169"/>
      <c r="Q657" s="208"/>
      <c r="R657" s="166" t="str">
        <f ca="1">IF(ISERROR($V657),"",OFFSET('Smelter Look-up'!$C$4,$V657-4,0)&amp;"")</f>
        <v>Emerald Jewel Industry India Limited (Unit 3)</v>
      </c>
      <c r="S657" s="165" t="str">
        <f t="shared" ca="1" si="92"/>
        <v>IN</v>
      </c>
      <c r="T657" s="165" t="str">
        <f ca="1">IF(B657="","",IF(ISERROR(MATCH($J657,SorP!$B$1:$B$6261,0)),"",INDIRECT("'SorP'!$A$"&amp;MATCH($S657&amp;$J657,SorP!C:C,0))))</f>
        <v>IN-TN</v>
      </c>
      <c r="U657" s="185"/>
      <c r="V657" s="209">
        <f>IF(C657="",NA(),IF(OR(C657="Smelter not listed",C657="Smelter not yet identified"),MATCH($B657&amp;$D657,'Smelter Look-up'!$J:$J,0),MATCH($B657&amp;$C657,'Smelter Look-up'!$J:$J,0)))</f>
        <v>92</v>
      </c>
      <c r="X657" s="210">
        <f t="shared" si="93"/>
        <v>0</v>
      </c>
      <c r="AB657" s="211" t="str">
        <f t="shared" si="94"/>
        <v>GoldEmerald Jewel Industry India Limited (Unit 3)</v>
      </c>
    </row>
    <row r="658" spans="1:28" s="210" customFormat="1" ht="20.25">
      <c r="A658" s="165" t="s">
        <v>14500</v>
      </c>
      <c r="B658" s="166" t="s">
        <v>1087</v>
      </c>
      <c r="C658" s="170" t="s">
        <v>14499</v>
      </c>
      <c r="D658" s="213">
        <v>0</v>
      </c>
      <c r="E658" s="166" t="s">
        <v>15963</v>
      </c>
      <c r="F658" s="166" t="s">
        <v>14500</v>
      </c>
      <c r="G658" s="166" t="s">
        <v>12764</v>
      </c>
      <c r="H658" s="167">
        <v>0</v>
      </c>
      <c r="I658" s="168" t="s">
        <v>14547</v>
      </c>
      <c r="J658" s="168" t="s">
        <v>14943</v>
      </c>
      <c r="K658" s="207"/>
      <c r="L658" s="207"/>
      <c r="M658" s="207"/>
      <c r="N658" s="207"/>
      <c r="O658" s="207"/>
      <c r="P658" s="169"/>
      <c r="Q658" s="208"/>
      <c r="R658" s="166" t="str">
        <f ca="1">IF(ISERROR($V658),"",OFFSET('Smelter Look-up'!$C$4,$V658-4,0)&amp;"")</f>
        <v>Emerald Jewel Industry India Limited (Unit 4)</v>
      </c>
      <c r="S658" s="165" t="str">
        <f t="shared" ca="1" si="92"/>
        <v>IN</v>
      </c>
      <c r="T658" s="165" t="str">
        <f ca="1">IF(B658="","",IF(ISERROR(MATCH($J658,SorP!$B$1:$B$6261,0)),"",INDIRECT("'SorP'!$A$"&amp;MATCH($S658&amp;$J658,SorP!C:C,0))))</f>
        <v>IN-TN</v>
      </c>
      <c r="U658" s="185"/>
      <c r="V658" s="209">
        <f>IF(C658="",NA(),IF(OR(C658="Smelter not listed",C658="Smelter not yet identified"),MATCH($B658&amp;$D658,'Smelter Look-up'!$J:$J,0),MATCH($B658&amp;$C658,'Smelter Look-up'!$J:$J,0)))</f>
        <v>93</v>
      </c>
      <c r="X658" s="210">
        <f t="shared" si="93"/>
        <v>0</v>
      </c>
      <c r="AB658" s="211" t="str">
        <f t="shared" si="94"/>
        <v>GoldEmerald Jewel Industry India Limited (Unit 4)</v>
      </c>
    </row>
    <row r="659" spans="1:28" s="210" customFormat="1" ht="25.5">
      <c r="A659" s="165" t="s">
        <v>14490</v>
      </c>
      <c r="B659" s="166" t="s">
        <v>1087</v>
      </c>
      <c r="C659" s="170" t="s">
        <v>14489</v>
      </c>
      <c r="D659" s="213">
        <v>0</v>
      </c>
      <c r="E659" s="166" t="s">
        <v>15972</v>
      </c>
      <c r="F659" s="166" t="s">
        <v>14490</v>
      </c>
      <c r="G659" s="166" t="s">
        <v>12764</v>
      </c>
      <c r="H659" s="167">
        <v>0</v>
      </c>
      <c r="I659" s="168" t="s">
        <v>16020</v>
      </c>
      <c r="J659" s="168" t="s">
        <v>1575</v>
      </c>
      <c r="K659" s="207"/>
      <c r="L659" s="207"/>
      <c r="M659" s="207"/>
      <c r="N659" s="207"/>
      <c r="O659" s="207"/>
      <c r="P659" s="169"/>
      <c r="Q659" s="208"/>
      <c r="R659" s="166" t="str">
        <f ca="1">IF(ISERROR($V659),"",OFFSET('Smelter Look-up'!$C$4,$V659-4,0)&amp;"")</f>
        <v>Alexy Metals</v>
      </c>
      <c r="S659" s="165" t="str">
        <f t="shared" ca="1" si="92"/>
        <v>US</v>
      </c>
      <c r="T659" s="165" t="str">
        <f ca="1">IF(B659="","",IF(ISERROR(MATCH($J659,SorP!$B$1:$B$6261,0)),"",INDIRECT("'SorP'!$A$"&amp;MATCH($S659&amp;$J659,SorP!C:C,0))))</f>
        <v>US-OH</v>
      </c>
      <c r="U659" s="185"/>
      <c r="V659" s="209">
        <f>IF(C659="",NA(),IF(OR(C659="Smelter not listed",C659="Smelter not yet identified"),MATCH($B659&amp;$D659,'Smelter Look-up'!$J:$J,0),MATCH($B659&amp;$C659,'Smelter Look-up'!$J:$J,0)))</f>
        <v>20</v>
      </c>
      <c r="X659" s="210">
        <f t="shared" si="93"/>
        <v>0</v>
      </c>
      <c r="AB659" s="211" t="str">
        <f t="shared" si="94"/>
        <v>GoldAlexy Metals</v>
      </c>
    </row>
    <row r="660" spans="1:28" s="210" customFormat="1" ht="20.25">
      <c r="A660" s="165" t="s">
        <v>14529</v>
      </c>
      <c r="B660" s="166" t="s">
        <v>1088</v>
      </c>
      <c r="C660" s="170" t="s">
        <v>14528</v>
      </c>
      <c r="D660" s="213">
        <v>0</v>
      </c>
      <c r="E660" s="166" t="s">
        <v>15979</v>
      </c>
      <c r="F660" s="166" t="s">
        <v>14529</v>
      </c>
      <c r="G660" s="166" t="s">
        <v>12764</v>
      </c>
      <c r="H660" s="167">
        <v>0</v>
      </c>
      <c r="I660" s="168" t="s">
        <v>15241</v>
      </c>
      <c r="J660" s="168" t="s">
        <v>3527</v>
      </c>
      <c r="K660" s="207"/>
      <c r="L660" s="207"/>
      <c r="M660" s="207"/>
      <c r="N660" s="207"/>
      <c r="O660" s="207"/>
      <c r="P660" s="169"/>
      <c r="Q660" s="208"/>
      <c r="R660" s="166" t="str">
        <f ca="1">IF(ISERROR($V660),"",OFFSET('Smelter Look-up'!$C$4,$V660-4,0)&amp;"")</f>
        <v>CRM Synergies EMEA, S.L.U.</v>
      </c>
      <c r="S660" s="165" t="str">
        <f t="shared" ca="1" si="92"/>
        <v>ES</v>
      </c>
      <c r="T660" s="165" t="str">
        <f ca="1">IF(B660="","",IF(ISERROR(MATCH($J660,SorP!$B$1:$B$6261,0)),"",INDIRECT("'SorP'!$A$"&amp;MATCH($S660&amp;$J660,SorP!C:C,0))))</f>
        <v>ES-TO</v>
      </c>
      <c r="U660" s="185"/>
      <c r="V660" s="209">
        <f>IF(C660="",NA(),IF(OR(C660="Smelter not listed",C660="Smelter not yet identified"),MATCH($B660&amp;$D660,'Smelter Look-up'!$J:$J,0),MATCH($B660&amp;$C660,'Smelter Look-up'!$J:$J,0)))</f>
        <v>441</v>
      </c>
      <c r="X660" s="210">
        <f t="shared" si="93"/>
        <v>0</v>
      </c>
      <c r="AB660" s="211" t="str">
        <f t="shared" si="94"/>
        <v>TinCRM Synergies</v>
      </c>
    </row>
    <row r="661" spans="1:28" s="210" customFormat="1" ht="20.25">
      <c r="A661" s="165" t="s">
        <v>14507</v>
      </c>
      <c r="B661" s="166" t="s">
        <v>1087</v>
      </c>
      <c r="C661" s="170" t="s">
        <v>14506</v>
      </c>
      <c r="D661" s="213">
        <v>0</v>
      </c>
      <c r="E661" s="166" t="s">
        <v>15963</v>
      </c>
      <c r="F661" s="166" t="s">
        <v>14507</v>
      </c>
      <c r="G661" s="166" t="s">
        <v>12764</v>
      </c>
      <c r="H661" s="167">
        <v>0</v>
      </c>
      <c r="I661" s="168" t="s">
        <v>14549</v>
      </c>
      <c r="J661" s="168" t="s">
        <v>14944</v>
      </c>
      <c r="K661" s="207"/>
      <c r="L661" s="207"/>
      <c r="M661" s="207"/>
      <c r="N661" s="207"/>
      <c r="O661" s="207"/>
      <c r="P661" s="169"/>
      <c r="Q661" s="208"/>
      <c r="R661" s="166" t="str">
        <f ca="1">IF(ISERROR($V661),"",OFFSET('Smelter Look-up'!$C$4,$V661-4,0)&amp;"")</f>
        <v>MD Overseas</v>
      </c>
      <c r="S661" s="165" t="str">
        <f t="shared" ca="1" si="92"/>
        <v>IN</v>
      </c>
      <c r="T661" s="165" t="str">
        <f ca="1">IF(B661="","",IF(ISERROR(MATCH($J661,SorP!$B$1:$B$6261,0)),"",INDIRECT("'SorP'!$A$"&amp;MATCH($S661&amp;$J661,SorP!C:C,0))))</f>
        <v>IN-UK</v>
      </c>
      <c r="U661" s="185"/>
      <c r="V661" s="209">
        <f>IF(C661="",NA(),IF(OR(C661="Smelter not listed",C661="Smelter not yet identified"),MATCH($B661&amp;$D661,'Smelter Look-up'!$J:$J,0),MATCH($B661&amp;$C661,'Smelter Look-up'!$J:$J,0)))</f>
        <v>186</v>
      </c>
      <c r="X661" s="210">
        <f t="shared" si="93"/>
        <v>0</v>
      </c>
      <c r="AB661" s="211" t="str">
        <f t="shared" si="94"/>
        <v>GoldMD Overseas</v>
      </c>
    </row>
    <row r="662" spans="1:28" s="210" customFormat="1" ht="25.5">
      <c r="A662" s="165" t="s">
        <v>14511</v>
      </c>
      <c r="B662" s="166" t="s">
        <v>1087</v>
      </c>
      <c r="C662" s="170" t="s">
        <v>14510</v>
      </c>
      <c r="D662" s="213">
        <v>0</v>
      </c>
      <c r="E662" s="166" t="s">
        <v>15972</v>
      </c>
      <c r="F662" s="166" t="s">
        <v>14511</v>
      </c>
      <c r="G662" s="166" t="s">
        <v>12764</v>
      </c>
      <c r="H662" s="167">
        <v>0</v>
      </c>
      <c r="I662" s="168" t="s">
        <v>14550</v>
      </c>
      <c r="J662" s="168" t="s">
        <v>1664</v>
      </c>
      <c r="K662" s="207"/>
      <c r="L662" s="207"/>
      <c r="M662" s="207"/>
      <c r="N662" s="207"/>
      <c r="O662" s="207"/>
      <c r="P662" s="169"/>
      <c r="Q662" s="208"/>
      <c r="R662" s="166" t="str">
        <f ca="1">IF(ISERROR($V662),"",OFFSET('Smelter Look-up'!$C$4,$V662-4,0)&amp;"")</f>
        <v>Metallix Refining Inc.</v>
      </c>
      <c r="S662" s="165" t="str">
        <f t="shared" ca="1" si="92"/>
        <v>US</v>
      </c>
      <c r="T662" s="165" t="str">
        <f ca="1">IF(B662="","",IF(ISERROR(MATCH($J662,SorP!$B$1:$B$6261,0)),"",INDIRECT("'SorP'!$A$"&amp;MATCH($S662&amp;$J662,SorP!C:C,0))))</f>
        <v>US-NC</v>
      </c>
      <c r="U662" s="185"/>
      <c r="V662" s="209">
        <f>IF(C662="",NA(),IF(OR(C662="Smelter not listed",C662="Smelter not yet identified"),MATCH($B662&amp;$D662,'Smelter Look-up'!$J:$J,0),MATCH($B662&amp;$C662,'Smelter Look-up'!$J:$J,0)))</f>
        <v>190</v>
      </c>
      <c r="X662" s="210">
        <f t="shared" si="93"/>
        <v>0</v>
      </c>
      <c r="AB662" s="211" t="str">
        <f t="shared" si="94"/>
        <v>GoldMetallix Refining Inc.</v>
      </c>
    </row>
    <row r="663" spans="1:28" s="210" customFormat="1" ht="20.25">
      <c r="A663" s="165" t="s">
        <v>14509</v>
      </c>
      <c r="B663" s="166" t="s">
        <v>1087</v>
      </c>
      <c r="C663" s="170" t="s">
        <v>14508</v>
      </c>
      <c r="D663" s="213">
        <v>0</v>
      </c>
      <c r="E663" s="166" t="s">
        <v>16006</v>
      </c>
      <c r="F663" s="166" t="s">
        <v>14509</v>
      </c>
      <c r="G663" s="166" t="s">
        <v>12764</v>
      </c>
      <c r="H663" s="167">
        <v>0</v>
      </c>
      <c r="I663" s="168" t="s">
        <v>14854</v>
      </c>
      <c r="J663" s="168" t="s">
        <v>1584</v>
      </c>
      <c r="K663" s="207"/>
      <c r="L663" s="207"/>
      <c r="M663" s="207"/>
      <c r="N663" s="207"/>
      <c r="O663" s="207"/>
      <c r="P663" s="169"/>
      <c r="Q663" s="208"/>
      <c r="R663" s="166" t="str">
        <f ca="1">IF(ISERROR($V663),"",OFFSET('Smelter Look-up'!$C$4,$V663-4,0)&amp;"")</f>
        <v>Metal Concentrators SA (Pty) Ltd.</v>
      </c>
      <c r="S663" s="165" t="str">
        <f t="shared" ca="1" si="92"/>
        <v>ZA</v>
      </c>
      <c r="T663" s="165" t="str">
        <f ca="1">IF(B663="","",IF(ISERROR(MATCH($J663,SorP!$B$1:$B$6261,0)),"",INDIRECT("'SorP'!$A$"&amp;MATCH($S663&amp;$J663,SorP!C:C,0))))</f>
        <v>ZA-GP</v>
      </c>
      <c r="U663" s="185"/>
      <c r="V663" s="209">
        <f>IF(C663="",NA(),IF(OR(C663="Smelter not listed",C663="Smelter not yet identified"),MATCH($B663&amp;$D663,'Smelter Look-up'!$J:$J,0),MATCH($B663&amp;$C663,'Smelter Look-up'!$J:$J,0)))</f>
        <v>188</v>
      </c>
      <c r="X663" s="210">
        <f t="shared" si="93"/>
        <v>0</v>
      </c>
      <c r="AB663" s="211" t="str">
        <f t="shared" si="94"/>
        <v>GoldMetal Concentrators SA (Pty) Ltd.</v>
      </c>
    </row>
    <row r="664" spans="1:28" s="210" customFormat="1" ht="25.5">
      <c r="A664" s="165" t="s">
        <v>15908</v>
      </c>
      <c r="B664" s="166" t="s">
        <v>1089</v>
      </c>
      <c r="C664" s="170" t="s">
        <v>15909</v>
      </c>
      <c r="D664" s="213">
        <v>0</v>
      </c>
      <c r="E664" s="166" t="s">
        <v>15959</v>
      </c>
      <c r="F664" s="166" t="s">
        <v>15908</v>
      </c>
      <c r="G664" s="166" t="s">
        <v>12764</v>
      </c>
      <c r="H664" s="167">
        <v>0</v>
      </c>
      <c r="I664" s="168" t="s">
        <v>16021</v>
      </c>
      <c r="J664" s="168" t="s">
        <v>13130</v>
      </c>
      <c r="K664" s="207"/>
      <c r="L664" s="207"/>
      <c r="M664" s="207"/>
      <c r="N664" s="207"/>
      <c r="O664" s="207"/>
      <c r="P664" s="169"/>
      <c r="Q664" s="208"/>
      <c r="R664" s="166" t="str">
        <f ca="1">IF(ISERROR($V664),"",OFFSET('Smelter Look-up'!$C$4,$V664-4,0)&amp;"")</f>
        <v/>
      </c>
      <c r="S664" s="165" t="str">
        <f t="shared" ca="1" si="92"/>
        <v>CN</v>
      </c>
      <c r="T664" s="165" t="str">
        <f ca="1">IF(B664="","",IF(ISERROR(MATCH($J664,SorP!$B$1:$B$6261,0)),"",INDIRECT("'SorP'!$A$"&amp;MATCH($S664&amp;$J664,SorP!C:C,0))))</f>
        <v>CN-JS</v>
      </c>
      <c r="U664" s="185"/>
      <c r="V664" s="209" t="e">
        <f>IF(C664="",NA(),IF(OR(C664="Smelter not listed",C664="Smelter not yet identified"),MATCH($B664&amp;$D664,'Smelter Look-up'!$J:$J,0),MATCH($B664&amp;$C664,'Smelter Look-up'!$J:$J,0)))</f>
        <v>#N/A</v>
      </c>
      <c r="X664" s="210">
        <f t="shared" si="93"/>
        <v>0</v>
      </c>
      <c r="AB664" s="211" t="str">
        <f t="shared" si="94"/>
        <v>TantalumRFH Yancheng Jinye New Material Technology Co., Ltd.</v>
      </c>
    </row>
    <row r="665" spans="1:28" s="210" customFormat="1" ht="20.25">
      <c r="A665" s="165" t="s">
        <v>14504</v>
      </c>
      <c r="B665" s="166" t="s">
        <v>1087</v>
      </c>
      <c r="C665" s="170" t="s">
        <v>14503</v>
      </c>
      <c r="D665" s="213">
        <v>0</v>
      </c>
      <c r="E665" s="166" t="s">
        <v>16022</v>
      </c>
      <c r="F665" s="166" t="s">
        <v>14504</v>
      </c>
      <c r="G665" s="166" t="s">
        <v>12764</v>
      </c>
      <c r="H665" s="167">
        <v>0</v>
      </c>
      <c r="I665" s="168" t="s">
        <v>14548</v>
      </c>
      <c r="J665" s="168" t="s">
        <v>14945</v>
      </c>
      <c r="K665" s="207"/>
      <c r="L665" s="207"/>
      <c r="M665" s="207"/>
      <c r="N665" s="207"/>
      <c r="O665" s="207"/>
      <c r="P665" s="169"/>
      <c r="Q665" s="208"/>
      <c r="R665" s="166" t="str">
        <f ca="1">IF(ISERROR($V665),"",OFFSET('Smelter Look-up'!$C$4,$V665-4,0)&amp;"")</f>
        <v>K.A. Rasmussen</v>
      </c>
      <c r="S665" s="165" t="str">
        <f t="shared" ca="1" si="92"/>
        <v>NO</v>
      </c>
      <c r="T665" s="165" t="str">
        <f ca="1">IF(B665="","",IF(ISERROR(MATCH($J665,SorP!$B$1:$B$6261,0)),"",INDIRECT("'SorP'!$A$"&amp;MATCH($S665&amp;$J665,SorP!C:C,0))))</f>
        <v>NO-34</v>
      </c>
      <c r="U665" s="185"/>
      <c r="V665" s="209">
        <f>IF(C665="",NA(),IF(OR(C665="Smelter not listed",C665="Smelter not yet identified"),MATCH($B665&amp;$D665,'Smelter Look-up'!$J:$J,0),MATCH($B665&amp;$C665,'Smelter Look-up'!$J:$J,0)))</f>
        <v>153</v>
      </c>
      <c r="X665" s="210">
        <f t="shared" si="93"/>
        <v>0</v>
      </c>
      <c r="AB665" s="211" t="str">
        <f t="shared" si="94"/>
        <v>GoldK.A. Rasmussen</v>
      </c>
    </row>
    <row r="666" spans="1:28" s="210" customFormat="1" ht="20.25">
      <c r="A666" s="165" t="s">
        <v>14496</v>
      </c>
      <c r="B666" s="166" t="s">
        <v>1087</v>
      </c>
      <c r="C666" s="170" t="s">
        <v>14495</v>
      </c>
      <c r="D666" s="213">
        <v>0</v>
      </c>
      <c r="E666" s="166" t="s">
        <v>15963</v>
      </c>
      <c r="F666" s="166" t="s">
        <v>14496</v>
      </c>
      <c r="G666" s="166" t="s">
        <v>12764</v>
      </c>
      <c r="H666" s="167">
        <v>0</v>
      </c>
      <c r="I666" s="168" t="s">
        <v>14547</v>
      </c>
      <c r="J666" s="168" t="s">
        <v>14943</v>
      </c>
      <c r="K666" s="207"/>
      <c r="L666" s="207"/>
      <c r="M666" s="207"/>
      <c r="N666" s="207"/>
      <c r="O666" s="207"/>
      <c r="P666" s="169"/>
      <c r="Q666" s="208"/>
      <c r="R666" s="166" t="str">
        <f ca="1">IF(ISERROR($V666),"",OFFSET('Smelter Look-up'!$C$4,$V666-4,0)&amp;"")</f>
        <v>Emerald Jewel Industry India Limited (Unit 2)</v>
      </c>
      <c r="S666" s="165" t="str">
        <f t="shared" ca="1" si="92"/>
        <v>IN</v>
      </c>
      <c r="T666" s="165" t="str">
        <f ca="1">IF(B666="","",IF(ISERROR(MATCH($J666,SorP!$B$1:$B$6261,0)),"",INDIRECT("'SorP'!$A$"&amp;MATCH($S666&amp;$J666,SorP!C:C,0))))</f>
        <v>IN-TN</v>
      </c>
      <c r="U666" s="185"/>
      <c r="V666" s="209">
        <f>IF(C666="",NA(),IF(OR(C666="Smelter not listed",C666="Smelter not yet identified"),MATCH($B666&amp;$D666,'Smelter Look-up'!$J:$J,0),MATCH($B666&amp;$C666,'Smelter Look-up'!$J:$J,0)))</f>
        <v>91</v>
      </c>
      <c r="X666" s="210">
        <f t="shared" si="93"/>
        <v>0</v>
      </c>
      <c r="AB666" s="211" t="str">
        <f t="shared" si="94"/>
        <v>GoldEmerald Jewel Industry India Limited (Unit 2)</v>
      </c>
    </row>
    <row r="667" spans="1:28" s="210" customFormat="1" ht="25.5">
      <c r="A667" s="165" t="s">
        <v>15156</v>
      </c>
      <c r="B667" s="166" t="s">
        <v>1087</v>
      </c>
      <c r="C667" s="170" t="s">
        <v>15155</v>
      </c>
      <c r="D667" s="213">
        <v>0</v>
      </c>
      <c r="E667" s="166" t="s">
        <v>16023</v>
      </c>
      <c r="F667" s="166" t="s">
        <v>15156</v>
      </c>
      <c r="G667" s="166" t="s">
        <v>12764</v>
      </c>
      <c r="H667" s="167">
        <v>0</v>
      </c>
      <c r="I667" s="168" t="s">
        <v>15157</v>
      </c>
      <c r="J667" s="168" t="s">
        <v>11104</v>
      </c>
      <c r="K667" s="207"/>
      <c r="L667" s="207"/>
      <c r="M667" s="207"/>
      <c r="N667" s="207"/>
      <c r="O667" s="207"/>
      <c r="P667" s="169"/>
      <c r="Q667" s="208"/>
      <c r="R667" s="166" t="str">
        <f ca="1">IF(ISERROR($V667),"",OFFSET('Smelter Look-up'!$C$4,$V667-4,0)&amp;"")</f>
        <v>GG Refinery Ltd.</v>
      </c>
      <c r="S667" s="165" t="str">
        <f t="shared" ca="1" si="92"/>
        <v>TZ</v>
      </c>
      <c r="T667" s="165" t="str">
        <f ca="1">IF(B667="","",IF(ISERROR(MATCH($J667,SorP!$B$1:$B$6261,0)),"",INDIRECT("'SorP'!$A$"&amp;MATCH($S667&amp;$J667,SorP!C:C,0))))</f>
        <v>TZ-27</v>
      </c>
      <c r="U667" s="185"/>
      <c r="V667" s="209">
        <f>IF(C667="",NA(),IF(OR(C667="Smelter not listed",C667="Smelter not yet identified"),MATCH($B667&amp;$D667,'Smelter Look-up'!$J:$J,0),MATCH($B667&amp;$C667,'Smelter Look-up'!$J:$J,0)))</f>
        <v>103</v>
      </c>
      <c r="X667" s="210">
        <f t="shared" si="93"/>
        <v>0</v>
      </c>
      <c r="AB667" s="211" t="str">
        <f t="shared" si="94"/>
        <v>GoldGG Refinery Ltd.</v>
      </c>
    </row>
    <row r="668" spans="1:28" s="210" customFormat="1" ht="20.25">
      <c r="A668" s="165" t="s">
        <v>15181</v>
      </c>
      <c r="B668" s="166" t="s">
        <v>1088</v>
      </c>
      <c r="C668" s="170" t="s">
        <v>15180</v>
      </c>
      <c r="D668" s="213">
        <v>0</v>
      </c>
      <c r="E668" s="166" t="s">
        <v>15991</v>
      </c>
      <c r="F668" s="166" t="s">
        <v>15181</v>
      </c>
      <c r="G668" s="166" t="s">
        <v>12764</v>
      </c>
      <c r="H668" s="167">
        <v>0</v>
      </c>
      <c r="I668" s="168" t="s">
        <v>15194</v>
      </c>
      <c r="J668" s="168" t="s">
        <v>1614</v>
      </c>
      <c r="K668" s="207"/>
      <c r="L668" s="207"/>
      <c r="M668" s="207"/>
      <c r="N668" s="207"/>
      <c r="O668" s="207"/>
      <c r="P668" s="169"/>
      <c r="Q668" s="208"/>
      <c r="R668" s="166" t="str">
        <f ca="1">IF(ISERROR($V668),"",OFFSET('Smelter Look-up'!$C$4,$V668-4,0)&amp;"")</f>
        <v>Global Advanced Metals Greenbushes Pty Ltd.</v>
      </c>
      <c r="S668" s="165" t="str">
        <f t="shared" ref="S668:S698" ca="1" si="95">IF(B668="","",IF(ISERROR(MATCH($E668,CL,0)),"Unknown",INDIRECT("'C'!$A$"&amp;MATCH($E668,CL,0)+1)))</f>
        <v>AU</v>
      </c>
      <c r="T668" s="165" t="str">
        <f ca="1">IF(B668="","",IF(ISERROR(MATCH($J668,SorP!$B$1:$B$6261,0)),"",INDIRECT("'SorP'!$A$"&amp;MATCH($S668&amp;$J668,SorP!C:C,0))))</f>
        <v>AU-WA</v>
      </c>
      <c r="U668" s="185"/>
      <c r="V668" s="209">
        <f>IF(C668="",NA(),IF(OR(C668="Smelter not listed",C668="Smelter not yet identified"),MATCH($B668&amp;$D668,'Smelter Look-up'!$J:$J,0),MATCH($B668&amp;$C668,'Smelter Look-up'!$J:$J,0)))</f>
        <v>472</v>
      </c>
      <c r="X668" s="210">
        <f t="shared" ref="X668:X698" si="96">IF(AND(C668="Smelter not listed",OR(LEN(D668)=0,LEN(E668)=0)),1,0)</f>
        <v>0</v>
      </c>
      <c r="AB668" s="211" t="str">
        <f t="shared" ref="AB668:AB698" si="97">B668&amp;C668</f>
        <v>TinGlobal Advanced Metals Greenbushes Pty Ltd.</v>
      </c>
    </row>
    <row r="669" spans="1:28" s="210" customFormat="1" ht="25.5">
      <c r="A669" s="165" t="s">
        <v>15153</v>
      </c>
      <c r="B669" s="166" t="s">
        <v>1087</v>
      </c>
      <c r="C669" s="170" t="s">
        <v>15152</v>
      </c>
      <c r="D669" s="213">
        <v>0</v>
      </c>
      <c r="E669" s="166" t="s">
        <v>15978</v>
      </c>
      <c r="F669" s="166" t="s">
        <v>15153</v>
      </c>
      <c r="G669" s="166" t="s">
        <v>12764</v>
      </c>
      <c r="H669" s="167">
        <v>0</v>
      </c>
      <c r="I669" s="168" t="s">
        <v>15154</v>
      </c>
      <c r="J669" s="168" t="s">
        <v>11054</v>
      </c>
      <c r="K669" s="207"/>
      <c r="L669" s="207"/>
      <c r="M669" s="207"/>
      <c r="N669" s="207"/>
      <c r="O669" s="207"/>
      <c r="P669" s="169"/>
      <c r="Q669" s="208"/>
      <c r="R669" s="166" t="str">
        <f ca="1">IF(ISERROR($V669),"",OFFSET('Smelter Look-up'!$C$4,$V669-4,0)&amp;"")</f>
        <v>Elite Industech Co., Ltd.</v>
      </c>
      <c r="S669" s="165" t="str">
        <f t="shared" ca="1" si="95"/>
        <v>TW</v>
      </c>
      <c r="T669" s="165" t="str">
        <f ca="1">IF(B669="","",IF(ISERROR(MATCH($J669,SorP!$B$1:$B$6261,0)),"",INDIRECT("'SorP'!$A$"&amp;MATCH($S669&amp;$J669,SorP!C:C,0))))</f>
        <v>TW-KHH</v>
      </c>
      <c r="U669" s="185"/>
      <c r="V669" s="209">
        <f>IF(C669="",NA(),IF(OR(C669="Smelter not listed",C669="Smelter not yet identified"),MATCH($B669&amp;$D669,'Smelter Look-up'!$J:$J,0),MATCH($B669&amp;$C669,'Smelter Look-up'!$J:$J,0)))</f>
        <v>88</v>
      </c>
      <c r="X669" s="210">
        <f t="shared" si="96"/>
        <v>0</v>
      </c>
      <c r="AB669" s="211" t="str">
        <f t="shared" si="97"/>
        <v>GoldElite Industech Co., Ltd.</v>
      </c>
    </row>
    <row r="670" spans="1:28" s="210" customFormat="1" ht="25.5">
      <c r="A670" s="165" t="s">
        <v>15204</v>
      </c>
      <c r="B670" s="166" t="s">
        <v>1090</v>
      </c>
      <c r="C670" s="170" t="s">
        <v>15203</v>
      </c>
      <c r="D670" s="213">
        <v>0</v>
      </c>
      <c r="E670" s="166" t="s">
        <v>15980</v>
      </c>
      <c r="F670" s="166" t="s">
        <v>15204</v>
      </c>
      <c r="G670" s="166" t="s">
        <v>12764</v>
      </c>
      <c r="H670" s="167">
        <v>0</v>
      </c>
      <c r="I670" s="168" t="s">
        <v>15212</v>
      </c>
      <c r="J670" s="168" t="s">
        <v>8812</v>
      </c>
      <c r="K670" s="207"/>
      <c r="L670" s="207"/>
      <c r="M670" s="207"/>
      <c r="N670" s="207"/>
      <c r="O670" s="207"/>
      <c r="P670" s="169"/>
      <c r="Q670" s="208"/>
      <c r="R670" s="166" t="str">
        <f ca="1">IF(ISERROR($V670),"",OFFSET('Smelter Look-up'!$C$4,$V670-4,0)&amp;"")</f>
        <v>Philippine Bonway Manufacturing Industrial Corporation</v>
      </c>
      <c r="S670" s="165" t="str">
        <f t="shared" ca="1" si="95"/>
        <v>PH</v>
      </c>
      <c r="T670" s="165" t="str">
        <f ca="1">IF(B670="","",IF(ISERROR(MATCH($J670,SorP!$B$1:$B$6261,0)),"",INDIRECT("'SorP'!$A$"&amp;MATCH($S670&amp;$J670,SorP!C:C,0))))</f>
        <v>PH-PAM</v>
      </c>
      <c r="U670" s="185"/>
      <c r="V670" s="209">
        <f>IF(C670="",NA(),IF(OR(C670="Smelter not listed",C670="Smelter not yet identified"),MATCH($B670&amp;$D670,'Smelter Look-up'!$J:$J,0),MATCH($B670&amp;$C670,'Smelter Look-up'!$J:$J,0)))</f>
        <v>634</v>
      </c>
      <c r="X670" s="210">
        <f t="shared" si="96"/>
        <v>0</v>
      </c>
      <c r="AB670" s="211" t="str">
        <f t="shared" si="97"/>
        <v>TungstenPhilippine Bonway Manufacturing Industrial Corporation</v>
      </c>
    </row>
    <row r="671" spans="1:28" s="210" customFormat="1" ht="20.25">
      <c r="A671" s="165" t="s">
        <v>15233</v>
      </c>
      <c r="B671" s="166" t="s">
        <v>1089</v>
      </c>
      <c r="C671" s="170" t="s">
        <v>15232</v>
      </c>
      <c r="D671" s="213">
        <v>0</v>
      </c>
      <c r="E671" s="166" t="s">
        <v>15959</v>
      </c>
      <c r="F671" s="166" t="s">
        <v>15233</v>
      </c>
      <c r="G671" s="166" t="s">
        <v>12764</v>
      </c>
      <c r="H671" s="167">
        <v>0</v>
      </c>
      <c r="I671" s="168" t="s">
        <v>15234</v>
      </c>
      <c r="J671" s="168" t="s">
        <v>13117</v>
      </c>
      <c r="K671" s="207"/>
      <c r="L671" s="207"/>
      <c r="M671" s="207"/>
      <c r="N671" s="207"/>
      <c r="O671" s="207"/>
      <c r="P671" s="169"/>
      <c r="Q671" s="208"/>
      <c r="R671" s="166" t="str">
        <f ca="1">IF(ISERROR($V671),"",OFFSET('Smelter Look-up'!$C$4,$V671-4,0)&amp;"")</f>
        <v>Jiangxi Suns Nonferrous Materials Co. Ltd.</v>
      </c>
      <c r="S671" s="165" t="str">
        <f t="shared" ca="1" si="95"/>
        <v>CN</v>
      </c>
      <c r="T671" s="165" t="str">
        <f ca="1">IF(B671="","",IF(ISERROR(MATCH($J671,SorP!$B$1:$B$6261,0)),"",INDIRECT("'SorP'!$A$"&amp;MATCH($S671&amp;$J671,SorP!C:C,0))))</f>
        <v>CN-JX</v>
      </c>
      <c r="U671" s="185"/>
      <c r="V671" s="209">
        <f>IF(C671="",NA(),IF(OR(C671="Smelter not listed",C671="Smelter not yet identified"),MATCH($B671&amp;$D671,'Smelter Look-up'!$J:$J,0),MATCH($B671&amp;$C671,'Smelter Look-up'!$J:$J,0)))</f>
        <v>369</v>
      </c>
      <c r="X671" s="210">
        <f t="shared" si="96"/>
        <v>0</v>
      </c>
      <c r="AB671" s="211" t="str">
        <f t="shared" si="97"/>
        <v>TantalumJiangxi Sanshi Nonferrous Metals Co., Ltd</v>
      </c>
    </row>
    <row r="672" spans="1:28" s="210" customFormat="1" ht="25.5">
      <c r="A672" s="165" t="s">
        <v>15183</v>
      </c>
      <c r="B672" s="166" t="s">
        <v>1088</v>
      </c>
      <c r="C672" s="170" t="s">
        <v>15182</v>
      </c>
      <c r="D672" s="213">
        <v>0</v>
      </c>
      <c r="E672" s="166" t="s">
        <v>15959</v>
      </c>
      <c r="F672" s="166" t="s">
        <v>15183</v>
      </c>
      <c r="G672" s="166" t="s">
        <v>12764</v>
      </c>
      <c r="H672" s="167">
        <v>0</v>
      </c>
      <c r="I672" s="168" t="s">
        <v>14878</v>
      </c>
      <c r="J672" s="168" t="s">
        <v>13117</v>
      </c>
      <c r="K672" s="207"/>
      <c r="L672" s="207"/>
      <c r="M672" s="207"/>
      <c r="N672" s="207"/>
      <c r="O672" s="207"/>
      <c r="P672" s="169"/>
      <c r="Q672" s="208"/>
      <c r="R672" s="166" t="str">
        <f ca="1">IF(ISERROR($V672),"",OFFSET('Smelter Look-up'!$C$4,$V672-4,0)&amp;"")</f>
        <v>Longnan Chuangyue Environmental Protection Technology Development Co., Ltd</v>
      </c>
      <c r="S672" s="165" t="str">
        <f t="shared" ca="1" si="95"/>
        <v>CN</v>
      </c>
      <c r="T672" s="165" t="str">
        <f ca="1">IF(B672="","",IF(ISERROR(MATCH($J672,SorP!$B$1:$B$6261,0)),"",INDIRECT("'SorP'!$A$"&amp;MATCH($S672&amp;$J672,SorP!C:C,0))))</f>
        <v>CN-JX</v>
      </c>
      <c r="U672" s="185"/>
      <c r="V672" s="209">
        <f>IF(C672="",NA(),IF(OR(C672="Smelter not listed",C672="Smelter not yet identified"),MATCH($B672&amp;$D672,'Smelter Look-up'!$J:$J,0),MATCH($B672&amp;$C672,'Smelter Look-up'!$J:$J,0)))</f>
        <v>487</v>
      </c>
      <c r="X672" s="210">
        <f t="shared" si="96"/>
        <v>0</v>
      </c>
      <c r="AB672" s="211" t="str">
        <f t="shared" si="97"/>
        <v>TinLongnan Chuangyue Environmental Protection Technology Development Co., Ltd</v>
      </c>
    </row>
    <row r="673" spans="1:28" s="210" customFormat="1" ht="20.25">
      <c r="A673" s="165" t="s">
        <v>14546</v>
      </c>
      <c r="B673" s="166" t="s">
        <v>1090</v>
      </c>
      <c r="C673" s="170" t="s">
        <v>14545</v>
      </c>
      <c r="D673" s="213">
        <v>0</v>
      </c>
      <c r="E673" s="166" t="s">
        <v>15969</v>
      </c>
      <c r="F673" s="166" t="s">
        <v>14546</v>
      </c>
      <c r="G673" s="166" t="s">
        <v>12764</v>
      </c>
      <c r="H673" s="167">
        <v>0</v>
      </c>
      <c r="I673" s="168" t="s">
        <v>14558</v>
      </c>
      <c r="J673" s="168" t="s">
        <v>9536</v>
      </c>
      <c r="K673" s="207"/>
      <c r="L673" s="207"/>
      <c r="M673" s="207"/>
      <c r="N673" s="207"/>
      <c r="O673" s="207"/>
      <c r="P673" s="169"/>
      <c r="Q673" s="208"/>
      <c r="R673" s="166" t="str">
        <f ca="1">IF(ISERROR($V673),"",OFFSET('Smelter Look-up'!$C$4,$V673-4,0)&amp;"")</f>
        <v>OOO “Technolom” 2</v>
      </c>
      <c r="S673" s="165" t="str">
        <f t="shared" ca="1" si="95"/>
        <v>RU</v>
      </c>
      <c r="T673" s="165" t="str">
        <f ca="1">IF(B673="","",IF(ISERROR(MATCH($J673,SorP!$B$1:$B$6261,0)),"",INDIRECT("'SorP'!$A$"&amp;MATCH($S673&amp;$J673,SorP!C:C,0))))</f>
        <v>RU-MOS</v>
      </c>
      <c r="U673" s="185"/>
      <c r="V673" s="209">
        <f>IF(C673="",NA(),IF(OR(C673="Smelter not listed",C673="Smelter not yet identified"),MATCH($B673&amp;$D673,'Smelter Look-up'!$J:$J,0),MATCH($B673&amp;$C673,'Smelter Look-up'!$J:$J,0)))</f>
        <v>633</v>
      </c>
      <c r="X673" s="210">
        <f t="shared" si="96"/>
        <v>0</v>
      </c>
      <c r="AB673" s="211" t="str">
        <f t="shared" si="97"/>
        <v>TungstenOOO “Technolom” 2</v>
      </c>
    </row>
    <row r="674" spans="1:28" s="210" customFormat="1" ht="20.25">
      <c r="A674" s="165" t="s">
        <v>14863</v>
      </c>
      <c r="B674" s="166" t="s">
        <v>1089</v>
      </c>
      <c r="C674" s="170" t="s">
        <v>14862</v>
      </c>
      <c r="D674" s="213">
        <v>0</v>
      </c>
      <c r="E674" s="166" t="s">
        <v>15961</v>
      </c>
      <c r="F674" s="166" t="s">
        <v>14863</v>
      </c>
      <c r="G674" s="166" t="s">
        <v>12764</v>
      </c>
      <c r="H674" s="167">
        <v>0</v>
      </c>
      <c r="I674" s="168" t="s">
        <v>14864</v>
      </c>
      <c r="J674" s="168" t="s">
        <v>14864</v>
      </c>
      <c r="K674" s="207"/>
      <c r="L674" s="207"/>
      <c r="M674" s="207"/>
      <c r="N674" s="207"/>
      <c r="O674" s="207"/>
      <c r="P674" s="169"/>
      <c r="Q674" s="208"/>
      <c r="R674" s="166" t="str">
        <f ca="1">IF(ISERROR($V674),"",OFFSET('Smelter Look-up'!$C$4,$V674-4,0)&amp;"")</f>
        <v>5D Production OU</v>
      </c>
      <c r="S674" s="165" t="str">
        <f t="shared" ca="1" si="95"/>
        <v>EE</v>
      </c>
      <c r="T674" s="165" t="str">
        <f ca="1">IF(B674="","",IF(ISERROR(MATCH($J674,SorP!$B$1:$B$6261,0)),"",INDIRECT("'SorP'!$A$"&amp;MATCH($S674&amp;$J674,SorP!C:C,0))))</f>
        <v>EE-784</v>
      </c>
      <c r="U674" s="185"/>
      <c r="V674" s="209">
        <f>IF(C674="",NA(),IF(OR(C674="Smelter not listed",C674="Smelter not yet identified"),MATCH($B674&amp;$D674,'Smelter Look-up'!$J:$J,0),MATCH($B674&amp;$C674,'Smelter Look-up'!$J:$J,0)))</f>
        <v>350</v>
      </c>
      <c r="X674" s="210">
        <f t="shared" si="96"/>
        <v>0</v>
      </c>
      <c r="AB674" s="211" t="str">
        <f t="shared" si="97"/>
        <v>Tantalum5D Production OU</v>
      </c>
    </row>
    <row r="675" spans="1:28" s="210" customFormat="1" ht="25.5">
      <c r="A675" s="165" t="s">
        <v>14873</v>
      </c>
      <c r="B675" s="166" t="s">
        <v>1088</v>
      </c>
      <c r="C675" s="170" t="s">
        <v>14872</v>
      </c>
      <c r="D675" s="213">
        <v>0</v>
      </c>
      <c r="E675" s="166" t="s">
        <v>15983</v>
      </c>
      <c r="F675" s="166" t="s">
        <v>14873</v>
      </c>
      <c r="G675" s="166" t="s">
        <v>12764</v>
      </c>
      <c r="H675" s="167">
        <v>0</v>
      </c>
      <c r="I675" s="168" t="s">
        <v>1686</v>
      </c>
      <c r="J675" s="168" t="s">
        <v>12398</v>
      </c>
      <c r="K675" s="207"/>
      <c r="L675" s="207"/>
      <c r="M675" s="207"/>
      <c r="N675" s="207"/>
      <c r="O675" s="207"/>
      <c r="P675" s="169"/>
      <c r="Q675" s="208"/>
      <c r="R675" s="166" t="str">
        <f ca="1">IF(ISERROR($V675),"",OFFSET('Smelter Look-up'!$C$4,$V675-4,0)&amp;"")</f>
        <v>PT Putera Sarana Shakti (PT PSS)</v>
      </c>
      <c r="S675" s="165" t="str">
        <f t="shared" ca="1" si="95"/>
        <v>ID</v>
      </c>
      <c r="T675" s="165" t="str">
        <f ca="1">IF(B675="","",IF(ISERROR(MATCH($J675,SorP!$B$1:$B$6261,0)),"",INDIRECT("'SorP'!$A$"&amp;MATCH($S675&amp;$J675,SorP!C:C,0))))</f>
        <v>ID-BB</v>
      </c>
      <c r="U675" s="185"/>
      <c r="V675" s="209">
        <f>IF(C675="",NA(),IF(OR(C675="Smelter not listed",C675="Smelter not yet identified"),MATCH($B675&amp;$D675,'Smelter Look-up'!$J:$J,0),MATCH($B675&amp;$C675,'Smelter Look-up'!$J:$J,0)))</f>
        <v>528</v>
      </c>
      <c r="X675" s="210">
        <f t="shared" si="96"/>
        <v>0</v>
      </c>
      <c r="AB675" s="211" t="str">
        <f t="shared" si="97"/>
        <v>TinPT Putera Sarana Shakti (PT PSS)</v>
      </c>
    </row>
    <row r="676" spans="1:28" s="210" customFormat="1" ht="20.25">
      <c r="A676" s="165" t="s">
        <v>765</v>
      </c>
      <c r="B676" s="166" t="s">
        <v>1090</v>
      </c>
      <c r="C676" s="170" t="s">
        <v>2428</v>
      </c>
      <c r="D676" s="213"/>
      <c r="E676" s="166" t="s">
        <v>15992</v>
      </c>
      <c r="F676" s="166" t="s">
        <v>765</v>
      </c>
      <c r="G676" s="166" t="s">
        <v>12764</v>
      </c>
      <c r="H676" s="167"/>
      <c r="I676" s="168" t="s">
        <v>1741</v>
      </c>
      <c r="J676" s="168" t="s">
        <v>2693</v>
      </c>
      <c r="K676" s="207"/>
      <c r="L676" s="207"/>
      <c r="M676" s="207"/>
      <c r="N676" s="207"/>
      <c r="O676" s="207"/>
      <c r="P676" s="169"/>
      <c r="Q676" s="208"/>
      <c r="R676" s="166" t="str">
        <f ca="1">IF(ISERROR($V676),"",OFFSET('Smelter Look-up'!$C$4,$V676-4,0)&amp;"")</f>
        <v>Wolfram Bergbau und Hutten AG</v>
      </c>
      <c r="S676" s="165" t="str">
        <f t="shared" ca="1" si="95"/>
        <v>AT</v>
      </c>
      <c r="T676" s="165" t="str">
        <f ca="1">IF(B676="","",IF(ISERROR(MATCH($J676,SorP!$B$1:$B$6261,0)),"",INDIRECT("'SorP'!$A$"&amp;MATCH($S676&amp;$J676,SorP!C:C,0))))</f>
        <v>AT-6</v>
      </c>
      <c r="U676" s="185"/>
      <c r="V676" s="209">
        <f>IF(C676="",NA(),IF(OR(C676="Smelter not listed",C676="Smelter not yet identified"),MATCH($B676&amp;$D676,'Smelter Look-up'!$J:$J,0),MATCH($B676&amp;$C676,'Smelter Look-up'!$J:$J,0)))</f>
        <v>646</v>
      </c>
      <c r="X676" s="210">
        <f t="shared" si="96"/>
        <v>0</v>
      </c>
      <c r="AB676" s="211" t="str">
        <f t="shared" si="97"/>
        <v>TungstenWolfram Bergbau und Hutten AG</v>
      </c>
    </row>
    <row r="677" spans="1:28" s="210" customFormat="1" ht="20.25">
      <c r="A677" s="165" t="s">
        <v>724</v>
      </c>
      <c r="B677" s="166" t="s">
        <v>1089</v>
      </c>
      <c r="C677" s="170" t="s">
        <v>14866</v>
      </c>
      <c r="D677" s="213"/>
      <c r="E677" s="166" t="s">
        <v>15958</v>
      </c>
      <c r="F677" s="166" t="s">
        <v>724</v>
      </c>
      <c r="G677" s="166" t="s">
        <v>12764</v>
      </c>
      <c r="H677" s="167"/>
      <c r="I677" s="168" t="s">
        <v>1644</v>
      </c>
      <c r="J677" s="168" t="s">
        <v>1503</v>
      </c>
      <c r="K677" s="207"/>
      <c r="L677" s="207"/>
      <c r="M677" s="207"/>
      <c r="N677" s="207"/>
      <c r="O677" s="207"/>
      <c r="P677" s="169"/>
      <c r="Q677" s="208"/>
      <c r="R677" s="166" t="str">
        <f ca="1">IF(ISERROR($V677),"",OFFSET('Smelter Look-up'!$C$4,$V677-4,0)&amp;"")</f>
        <v>AMG Brasil</v>
      </c>
      <c r="S677" s="165" t="str">
        <f t="shared" ca="1" si="95"/>
        <v>BR</v>
      </c>
      <c r="T677" s="165" t="str">
        <f ca="1">IF(B677="","",IF(ISERROR(MATCH($J677,SorP!$B$1:$B$6261,0)),"",INDIRECT("'SorP'!$A$"&amp;MATCH($S677&amp;$J677,SorP!C:C,0))))</f>
        <v>BR-MG</v>
      </c>
      <c r="U677" s="185"/>
      <c r="V677" s="209">
        <f>IF(C677="",NA(),IF(OR(C677="Smelter not listed",C677="Smelter not yet identified"),MATCH($B677&amp;$D677,'Smelter Look-up'!$J:$J,0),MATCH($B677&amp;$C677,'Smelter Look-up'!$J:$J,0)))</f>
        <v>352</v>
      </c>
      <c r="X677" s="210">
        <f t="shared" si="96"/>
        <v>0</v>
      </c>
      <c r="AB677" s="211" t="str">
        <f t="shared" si="97"/>
        <v>TantalumAMG Brasil</v>
      </c>
    </row>
    <row r="678" spans="1:28" s="210" customFormat="1" ht="20.25">
      <c r="A678" s="165" t="s">
        <v>726</v>
      </c>
      <c r="B678" s="166" t="s">
        <v>1089</v>
      </c>
      <c r="C678" s="170" t="s">
        <v>11981</v>
      </c>
      <c r="D678" s="213"/>
      <c r="E678" s="166" t="s">
        <v>15958</v>
      </c>
      <c r="F678" s="166" t="s">
        <v>726</v>
      </c>
      <c r="G678" s="166" t="s">
        <v>12764</v>
      </c>
      <c r="H678" s="167"/>
      <c r="I678" s="168" t="s">
        <v>1647</v>
      </c>
      <c r="J678" s="168" t="s">
        <v>1648</v>
      </c>
      <c r="K678" s="207"/>
      <c r="L678" s="207"/>
      <c r="M678" s="207"/>
      <c r="N678" s="207"/>
      <c r="O678" s="207"/>
      <c r="P678" s="169"/>
      <c r="Q678" s="208"/>
      <c r="R678" s="166" t="str">
        <f ca="1">IF(ISERROR($V678),"",OFFSET('Smelter Look-up'!$C$4,$V678-4,0)&amp;"")</f>
        <v>Mineracao Taboca S.A.</v>
      </c>
      <c r="S678" s="165" t="str">
        <f t="shared" ca="1" si="95"/>
        <v>BR</v>
      </c>
      <c r="T678" s="165" t="str">
        <f ca="1">IF(B678="","",IF(ISERROR(MATCH($J678,SorP!$B$1:$B$6261,0)),"",INDIRECT("'SorP'!$A$"&amp;MATCH($S678&amp;$J678,SorP!C:C,0))))</f>
        <v>BR-AM</v>
      </c>
      <c r="U678" s="185"/>
      <c r="V678" s="209">
        <f>IF(C678="",NA(),IF(OR(C678="Smelter not listed",C678="Smelter not yet identified"),MATCH($B678&amp;$D678,'Smelter Look-up'!$J:$J,0),MATCH($B678&amp;$C678,'Smelter Look-up'!$J:$J,0)))</f>
        <v>382</v>
      </c>
      <c r="X678" s="210">
        <f t="shared" si="96"/>
        <v>0</v>
      </c>
      <c r="AB678" s="211" t="str">
        <f t="shared" si="97"/>
        <v>TantalumMineracao Taboca S.A.</v>
      </c>
    </row>
    <row r="679" spans="1:28" s="210" customFormat="1" ht="20.25">
      <c r="A679" s="165" t="s">
        <v>1677</v>
      </c>
      <c r="B679" s="166" t="s">
        <v>1089</v>
      </c>
      <c r="C679" s="170" t="s">
        <v>11985</v>
      </c>
      <c r="D679" s="213"/>
      <c r="E679" s="166" t="s">
        <v>15958</v>
      </c>
      <c r="F679" s="166" t="s">
        <v>1677</v>
      </c>
      <c r="G679" s="166" t="s">
        <v>12764</v>
      </c>
      <c r="H679" s="167"/>
      <c r="I679" s="168" t="s">
        <v>1644</v>
      </c>
      <c r="J679" s="168" t="s">
        <v>1678</v>
      </c>
      <c r="K679" s="207"/>
      <c r="L679" s="207"/>
      <c r="M679" s="207"/>
      <c r="N679" s="207"/>
      <c r="O679" s="207"/>
      <c r="P679" s="169"/>
      <c r="Q679" s="208"/>
      <c r="R679" s="166" t="str">
        <f ca="1">IF(ISERROR($V679),"",OFFSET('Smelter Look-up'!$C$4,$V679-4,0)&amp;"")</f>
        <v>Resind Industria e Comercio Ltda.</v>
      </c>
      <c r="S679" s="165" t="str">
        <f t="shared" ca="1" si="95"/>
        <v>BR</v>
      </c>
      <c r="T679" s="165" t="str">
        <f ca="1">IF(B679="","",IF(ISERROR(MATCH($J679,SorP!$B$1:$B$6261,0)),"",INDIRECT("'SorP'!$A$"&amp;MATCH($S679&amp;$J679,SorP!C:C,0))))</f>
        <v>BR-MG</v>
      </c>
      <c r="U679" s="185"/>
      <c r="V679" s="209">
        <f>IF(C679="",NA(),IF(OR(C679="Smelter not listed",C679="Smelter not yet identified"),MATCH($B679&amp;$D679,'Smelter Look-up'!$J:$J,0),MATCH($B679&amp;$C679,'Smelter Look-up'!$J:$J,0)))</f>
        <v>394</v>
      </c>
      <c r="X679" s="210">
        <f t="shared" si="96"/>
        <v>0</v>
      </c>
      <c r="AB679" s="211" t="str">
        <f t="shared" si="97"/>
        <v>TantalumResind Industria e Comercio Ltda.</v>
      </c>
    </row>
    <row r="680" spans="1:28" s="210" customFormat="1" ht="20.25">
      <c r="A680" s="165" t="s">
        <v>729</v>
      </c>
      <c r="B680" s="166" t="s">
        <v>1089</v>
      </c>
      <c r="C680" s="170" t="s">
        <v>988</v>
      </c>
      <c r="D680" s="213"/>
      <c r="E680" s="166" t="s">
        <v>15959</v>
      </c>
      <c r="F680" s="166" t="s">
        <v>729</v>
      </c>
      <c r="G680" s="166" t="s">
        <v>12764</v>
      </c>
      <c r="H680" s="167"/>
      <c r="I680" s="168" t="s">
        <v>1653</v>
      </c>
      <c r="J680" s="168" t="s">
        <v>13103</v>
      </c>
      <c r="K680" s="207"/>
      <c r="L680" s="207"/>
      <c r="M680" s="207"/>
      <c r="N680" s="207"/>
      <c r="O680" s="207"/>
      <c r="P680" s="169"/>
      <c r="Q680" s="208"/>
      <c r="R680" s="166" t="str">
        <f ca="1">IF(ISERROR($V680),"",OFFSET('Smelter Look-up'!$C$4,$V680-4,0)&amp;"")</f>
        <v>Ningxia Orient Tantalum Industry Co., Ltd.</v>
      </c>
      <c r="S680" s="165" t="str">
        <f t="shared" ca="1" si="95"/>
        <v>CN</v>
      </c>
      <c r="T680" s="165" t="str">
        <f ca="1">IF(B680="","",IF(ISERROR(MATCH($J680,SorP!$B$1:$B$6261,0)),"",INDIRECT("'SorP'!$A$"&amp;MATCH($S680&amp;$J680,SorP!C:C,0))))</f>
        <v/>
      </c>
      <c r="U680" s="185"/>
      <c r="V680" s="209">
        <f>IF(C680="",NA(),IF(OR(C680="Smelter not listed",C680="Smelter not yet identified"),MATCH($B680&amp;$D680,'Smelter Look-up'!$J:$J,0),MATCH($B680&amp;$C680,'Smelter Look-up'!$J:$J,0)))</f>
        <v>390</v>
      </c>
      <c r="X680" s="210">
        <f t="shared" si="96"/>
        <v>0</v>
      </c>
      <c r="AB680" s="211" t="str">
        <f t="shared" si="97"/>
        <v>TantalumNingxia Orient Tantalum Industry Co., Ltd.</v>
      </c>
    </row>
    <row r="681" spans="1:28" s="210" customFormat="1" ht="20.25">
      <c r="A681" s="165" t="s">
        <v>730</v>
      </c>
      <c r="B681" s="166" t="s">
        <v>1089</v>
      </c>
      <c r="C681" s="170" t="s">
        <v>12783</v>
      </c>
      <c r="D681" s="213"/>
      <c r="E681" s="166" t="s">
        <v>15959</v>
      </c>
      <c r="F681" s="166" t="s">
        <v>730</v>
      </c>
      <c r="G681" s="166" t="s">
        <v>12764</v>
      </c>
      <c r="H681" s="167"/>
      <c r="I681" s="168" t="s">
        <v>1655</v>
      </c>
      <c r="J681" s="168" t="s">
        <v>13121</v>
      </c>
      <c r="K681" s="207"/>
      <c r="L681" s="207"/>
      <c r="M681" s="207"/>
      <c r="N681" s="207"/>
      <c r="O681" s="207"/>
      <c r="P681" s="169"/>
      <c r="Q681" s="208"/>
      <c r="R681" s="166" t="str">
        <f ca="1">IF(ISERROR($V681),"",OFFSET('Smelter Look-up'!$C$4,$V681-4,0)&amp;"")</f>
        <v>Yanling Jincheng Tantalum &amp; Niobium Co., Ltd.</v>
      </c>
      <c r="S681" s="165" t="str">
        <f t="shared" ca="1" si="95"/>
        <v>CN</v>
      </c>
      <c r="T681" s="165" t="str">
        <f ca="1">IF(B681="","",IF(ISERROR(MATCH($J681,SorP!$B$1:$B$6261,0)),"",INDIRECT("'SorP'!$A$"&amp;MATCH($S681&amp;$J681,SorP!C:C,0))))</f>
        <v>CN-HN</v>
      </c>
      <c r="U681" s="185"/>
      <c r="V681" s="209">
        <f>IF(C681="",NA(),IF(OR(C681="Smelter not listed",C681="Smelter not yet identified"),MATCH($B681&amp;$D681,'Smelter Look-up'!$J:$J,0),MATCH($B681&amp;$C681,'Smelter Look-up'!$J:$J,0)))</f>
        <v>412</v>
      </c>
      <c r="X681" s="210">
        <f t="shared" si="96"/>
        <v>0</v>
      </c>
      <c r="AB681" s="211" t="str">
        <f t="shared" si="97"/>
        <v>TantalumYanling Jincheng Tantalum &amp; Niobium Co., Ltd.</v>
      </c>
    </row>
    <row r="682" spans="1:28" s="210" customFormat="1" ht="20.25">
      <c r="A682" s="165" t="s">
        <v>759</v>
      </c>
      <c r="B682" s="166" t="s">
        <v>1090</v>
      </c>
      <c r="C682" s="170" t="s">
        <v>1333</v>
      </c>
      <c r="D682" s="213"/>
      <c r="E682" s="166" t="s">
        <v>15959</v>
      </c>
      <c r="F682" s="166" t="s">
        <v>759</v>
      </c>
      <c r="G682" s="166" t="s">
        <v>12764</v>
      </c>
      <c r="H682" s="167"/>
      <c r="I682" s="168" t="s">
        <v>1737</v>
      </c>
      <c r="J682" s="168" t="s">
        <v>13122</v>
      </c>
      <c r="K682" s="207"/>
      <c r="L682" s="207"/>
      <c r="M682" s="207"/>
      <c r="N682" s="207"/>
      <c r="O682" s="207"/>
      <c r="P682" s="169"/>
      <c r="Q682" s="208"/>
      <c r="R682" s="166" t="str">
        <f ca="1">IF(ISERROR($V682),"",OFFSET('Smelter Look-up'!$C$4,$V682-4,0)&amp;"")</f>
        <v>Guangdong Xianglu Tungsten Co., Ltd.</v>
      </c>
      <c r="S682" s="165" t="str">
        <f t="shared" ca="1" si="95"/>
        <v>CN</v>
      </c>
      <c r="T682" s="165" t="str">
        <f ca="1">IF(B682="","",IF(ISERROR(MATCH($J682,SorP!$B$1:$B$6261,0)),"",INDIRECT("'SorP'!$A$"&amp;MATCH($S682&amp;$J682,SorP!C:C,0))))</f>
        <v>CN-GD</v>
      </c>
      <c r="U682" s="185"/>
      <c r="V682" s="209">
        <f>IF(C682="",NA(),IF(OR(C682="Smelter not listed",C682="Smelter not yet identified"),MATCH($B682&amp;$D682,'Smelter Look-up'!$J:$J,0),MATCH($B682&amp;$C682,'Smelter Look-up'!$J:$J,0)))</f>
        <v>598</v>
      </c>
      <c r="X682" s="210">
        <f t="shared" si="96"/>
        <v>0</v>
      </c>
      <c r="AB682" s="211" t="str">
        <f t="shared" si="97"/>
        <v>TungstenGuangdong Xianglu Tungsten Co., Ltd.</v>
      </c>
    </row>
    <row r="683" spans="1:28" s="210" customFormat="1" ht="20.25">
      <c r="A683" s="165" t="s">
        <v>760</v>
      </c>
      <c r="B683" s="166" t="s">
        <v>1090</v>
      </c>
      <c r="C683" s="170" t="s">
        <v>1332</v>
      </c>
      <c r="D683" s="213"/>
      <c r="E683" s="166" t="s">
        <v>15959</v>
      </c>
      <c r="F683" s="166" t="s">
        <v>760</v>
      </c>
      <c r="G683" s="166" t="s">
        <v>12764</v>
      </c>
      <c r="H683" s="167"/>
      <c r="I683" s="168" t="s">
        <v>1692</v>
      </c>
      <c r="J683" s="168" t="s">
        <v>13117</v>
      </c>
      <c r="K683" s="207"/>
      <c r="L683" s="207"/>
      <c r="M683" s="207"/>
      <c r="N683" s="207"/>
      <c r="O683" s="207"/>
      <c r="P683" s="169"/>
      <c r="Q683" s="208"/>
      <c r="R683" s="166" t="str">
        <f ca="1">IF(ISERROR($V683),"",OFFSET('Smelter Look-up'!$C$4,$V683-4,0)&amp;"")</f>
        <v>Chongyi Zhangyuan Tungsten Co., Ltd.</v>
      </c>
      <c r="S683" s="165" t="str">
        <f t="shared" ca="1" si="95"/>
        <v>CN</v>
      </c>
      <c r="T683" s="165" t="str">
        <f ca="1">IF(B683="","",IF(ISERROR(MATCH($J683,SorP!$B$1:$B$6261,0)),"",INDIRECT("'SorP'!$A$"&amp;MATCH($S683&amp;$J683,SorP!C:C,0))))</f>
        <v>CN-JX</v>
      </c>
      <c r="U683" s="185"/>
      <c r="V683" s="209">
        <f>IF(C683="",NA(),IF(OR(C683="Smelter not listed",C683="Smelter not yet identified"),MATCH($B683&amp;$D683,'Smelter Look-up'!$J:$J,0),MATCH($B683&amp;$C683,'Smelter Look-up'!$J:$J,0)))</f>
        <v>588</v>
      </c>
      <c r="X683" s="210">
        <f t="shared" si="96"/>
        <v>0</v>
      </c>
      <c r="AB683" s="211" t="str">
        <f t="shared" si="97"/>
        <v>TungstenChongyi Zhangyuan Tungsten Co., Ltd.</v>
      </c>
    </row>
    <row r="684" spans="1:28" s="210" customFormat="1" ht="25.5">
      <c r="A684" s="165" t="s">
        <v>15173</v>
      </c>
      <c r="B684" s="166" t="s">
        <v>1089</v>
      </c>
      <c r="C684" s="170" t="s">
        <v>15172</v>
      </c>
      <c r="D684" s="213"/>
      <c r="E684" s="166" t="s">
        <v>15959</v>
      </c>
      <c r="F684" s="166" t="s">
        <v>15173</v>
      </c>
      <c r="G684" s="166" t="s">
        <v>12764</v>
      </c>
      <c r="H684" s="167"/>
      <c r="I684" s="168" t="s">
        <v>1642</v>
      </c>
      <c r="J684" s="168" t="s">
        <v>13122</v>
      </c>
      <c r="K684" s="207"/>
      <c r="L684" s="207"/>
      <c r="M684" s="207"/>
      <c r="N684" s="207"/>
      <c r="O684" s="207"/>
      <c r="P684" s="169"/>
      <c r="Q684" s="208"/>
      <c r="R684" s="166" t="str">
        <f ca="1">IF(ISERROR($V684),"",OFFSET('Smelter Look-up'!$C$4,$V684-4,0)&amp;"")</f>
        <v>Guangdong Rising Rare Metals-EO Materials Ltd.</v>
      </c>
      <c r="S684" s="165" t="str">
        <f t="shared" ca="1" si="95"/>
        <v>CN</v>
      </c>
      <c r="T684" s="165" t="str">
        <f ca="1">IF(B684="","",IF(ISERROR(MATCH($J684,SorP!$B$1:$B$6261,0)),"",INDIRECT("'SorP'!$A$"&amp;MATCH($S684&amp;$J684,SorP!C:C,0))))</f>
        <v>CN-GD</v>
      </c>
      <c r="U684" s="185"/>
      <c r="V684" s="209">
        <f>IF(C684="",NA(),IF(OR(C684="Smelter not listed",C684="Smelter not yet identified"),MATCH($B684&amp;$D684,'Smelter Look-up'!$J:$J,0),MATCH($B684&amp;$C684,'Smelter Look-up'!$J:$J,0)))</f>
        <v>360</v>
      </c>
      <c r="X684" s="210">
        <f t="shared" si="96"/>
        <v>0</v>
      </c>
      <c r="AB684" s="211" t="str">
        <f t="shared" si="97"/>
        <v>TantalumGuangdong Rising Rare Metals-EO Materials Ltd.</v>
      </c>
    </row>
    <row r="685" spans="1:28" s="210" customFormat="1" ht="20.25">
      <c r="A685" s="165" t="s">
        <v>719</v>
      </c>
      <c r="B685" s="166" t="s">
        <v>1089</v>
      </c>
      <c r="C685" s="170" t="s">
        <v>43</v>
      </c>
      <c r="D685" s="213"/>
      <c r="E685" s="166" t="s">
        <v>15959</v>
      </c>
      <c r="F685" s="166" t="s">
        <v>719</v>
      </c>
      <c r="G685" s="166" t="s">
        <v>12764</v>
      </c>
      <c r="H685" s="167"/>
      <c r="I685" s="168" t="s">
        <v>1640</v>
      </c>
      <c r="J685" s="168" t="s">
        <v>13122</v>
      </c>
      <c r="K685" s="207"/>
      <c r="L685" s="207"/>
      <c r="M685" s="207"/>
      <c r="N685" s="207"/>
      <c r="O685" s="207"/>
      <c r="P685" s="169"/>
      <c r="Q685" s="208"/>
      <c r="R685" s="166" t="str">
        <f ca="1">IF(ISERROR($V685),"",OFFSET('Smelter Look-up'!$C$4,$V685-4,0)&amp;"")</f>
        <v>F&amp;X Electro-Materials Ltd.</v>
      </c>
      <c r="S685" s="165" t="str">
        <f t="shared" ca="1" si="95"/>
        <v>CN</v>
      </c>
      <c r="T685" s="165" t="str">
        <f ca="1">IF(B685="","",IF(ISERROR(MATCH($J685,SorP!$B$1:$B$6261,0)),"",INDIRECT("'SorP'!$A$"&amp;MATCH($S685&amp;$J685,SorP!C:C,0))))</f>
        <v>CN-GD</v>
      </c>
      <c r="U685" s="185"/>
      <c r="V685" s="209">
        <f>IF(C685="",NA(),IF(OR(C685="Smelter not listed",C685="Smelter not yet identified"),MATCH($B685&amp;$D685,'Smelter Look-up'!$J:$J,0),MATCH($B685&amp;$C685,'Smelter Look-up'!$J:$J,0)))</f>
        <v>356</v>
      </c>
      <c r="X685" s="210">
        <f t="shared" si="96"/>
        <v>0</v>
      </c>
      <c r="AB685" s="211" t="str">
        <f t="shared" si="97"/>
        <v>TantalumF&amp;X Electro-Materials Ltd.</v>
      </c>
    </row>
    <row r="686" spans="1:28" s="210" customFormat="1" ht="20.25">
      <c r="A686" s="165" t="s">
        <v>721</v>
      </c>
      <c r="B686" s="166" t="s">
        <v>1089</v>
      </c>
      <c r="C686" s="170" t="s">
        <v>14518</v>
      </c>
      <c r="D686" s="213"/>
      <c r="E686" s="166" t="s">
        <v>15959</v>
      </c>
      <c r="F686" s="166" t="s">
        <v>721</v>
      </c>
      <c r="G686" s="166" t="s">
        <v>12764</v>
      </c>
      <c r="H686" s="167"/>
      <c r="I686" s="168" t="s">
        <v>1642</v>
      </c>
      <c r="J686" s="168" t="s">
        <v>13122</v>
      </c>
      <c r="K686" s="207"/>
      <c r="L686" s="207"/>
      <c r="M686" s="207"/>
      <c r="N686" s="207"/>
      <c r="O686" s="207"/>
      <c r="P686" s="169"/>
      <c r="Q686" s="208"/>
      <c r="R686" s="166" t="str">
        <f ca="1">IF(ISERROR($V686),"",OFFSET('Smelter Look-up'!$C$4,$V686-4,0)&amp;"")</f>
        <v>XIMEI RESOURCES (GUANGDONG) LIMITED</v>
      </c>
      <c r="S686" s="165" t="str">
        <f t="shared" ca="1" si="95"/>
        <v>CN</v>
      </c>
      <c r="T686" s="165" t="str">
        <f ca="1">IF(B686="","",IF(ISERROR(MATCH($J686,SorP!$B$1:$B$6261,0)),"",INDIRECT("'SorP'!$A$"&amp;MATCH($S686&amp;$J686,SorP!C:C,0))))</f>
        <v>CN-GD</v>
      </c>
      <c r="U686" s="185"/>
      <c r="V686" s="209">
        <f>IF(C686="",NA(),IF(OR(C686="Smelter not listed",C686="Smelter not yet identified"),MATCH($B686&amp;$D686,'Smelter Look-up'!$J:$J,0),MATCH($B686&amp;$C686,'Smelter Look-up'!$J:$J,0)))</f>
        <v>410</v>
      </c>
      <c r="X686" s="210">
        <f t="shared" si="96"/>
        <v>0</v>
      </c>
      <c r="AB686" s="211" t="str">
        <f t="shared" si="97"/>
        <v>TantalumXIMEI RESOURCES (GUANGDONG) LIMITED</v>
      </c>
    </row>
    <row r="687" spans="1:28" s="210" customFormat="1" ht="20.25">
      <c r="A687" s="165" t="s">
        <v>722</v>
      </c>
      <c r="B687" s="166" t="s">
        <v>1089</v>
      </c>
      <c r="C687" s="170" t="s">
        <v>2</v>
      </c>
      <c r="D687" s="213"/>
      <c r="E687" s="166" t="s">
        <v>15959</v>
      </c>
      <c r="F687" s="166" t="s">
        <v>722</v>
      </c>
      <c r="G687" s="166" t="s">
        <v>12764</v>
      </c>
      <c r="H687" s="167"/>
      <c r="I687" s="168" t="s">
        <v>1643</v>
      </c>
      <c r="J687" s="168" t="s">
        <v>13117</v>
      </c>
      <c r="K687" s="207"/>
      <c r="L687" s="207"/>
      <c r="M687" s="207"/>
      <c r="N687" s="207"/>
      <c r="O687" s="207"/>
      <c r="P687" s="169"/>
      <c r="Q687" s="208"/>
      <c r="R687" s="166" t="str">
        <f ca="1">IF(ISERROR($V687),"",OFFSET('Smelter Look-up'!$C$4,$V687-4,0)&amp;"")</f>
        <v>JiuJiang JinXin Nonferrous Metals Co., Ltd.</v>
      </c>
      <c r="S687" s="165" t="str">
        <f t="shared" ca="1" si="95"/>
        <v>CN</v>
      </c>
      <c r="T687" s="165" t="str">
        <f ca="1">IF(B687="","",IF(ISERROR(MATCH($J687,SorP!$B$1:$B$6261,0)),"",INDIRECT("'SorP'!$A$"&amp;MATCH($S687&amp;$J687,SorP!C:C,0))))</f>
        <v>CN-JX</v>
      </c>
      <c r="U687" s="185"/>
      <c r="V687" s="209">
        <f>IF(C687="",NA(),IF(OR(C687="Smelter not listed",C687="Smelter not yet identified"),MATCH($B687&amp;$D687,'Smelter Look-up'!$J:$J,0),MATCH($B687&amp;$C687,'Smelter Look-up'!$J:$J,0)))</f>
        <v>372</v>
      </c>
      <c r="X687" s="210">
        <f t="shared" si="96"/>
        <v>0</v>
      </c>
      <c r="AB687" s="211" t="str">
        <f t="shared" si="97"/>
        <v>TantalumJiuJiang JinXin Nonferrous Metals Co., Ltd.</v>
      </c>
    </row>
    <row r="688" spans="1:28" s="210" customFormat="1" ht="20.25">
      <c r="A688" s="165" t="s">
        <v>723</v>
      </c>
      <c r="B688" s="166" t="s">
        <v>1089</v>
      </c>
      <c r="C688" s="170" t="s">
        <v>44</v>
      </c>
      <c r="D688" s="213"/>
      <c r="E688" s="166" t="s">
        <v>15959</v>
      </c>
      <c r="F688" s="166" t="s">
        <v>723</v>
      </c>
      <c r="G688" s="166" t="s">
        <v>12764</v>
      </c>
      <c r="H688" s="167"/>
      <c r="I688" s="168" t="s">
        <v>1643</v>
      </c>
      <c r="J688" s="168" t="s">
        <v>13117</v>
      </c>
      <c r="K688" s="207"/>
      <c r="L688" s="207"/>
      <c r="M688" s="207"/>
      <c r="N688" s="207"/>
      <c r="O688" s="207"/>
      <c r="P688" s="169"/>
      <c r="Q688" s="208"/>
      <c r="R688" s="166" t="str">
        <f ca="1">IF(ISERROR($V688),"",OFFSET('Smelter Look-up'!$C$4,$V688-4,0)&amp;"")</f>
        <v>Jiujiang Tanbre Co., Ltd.</v>
      </c>
      <c r="S688" s="165" t="str">
        <f t="shared" ca="1" si="95"/>
        <v>CN</v>
      </c>
      <c r="T688" s="165" t="str">
        <f ca="1">IF(B688="","",IF(ISERROR(MATCH($J688,SorP!$B$1:$B$6261,0)),"",INDIRECT("'SorP'!$A$"&amp;MATCH($S688&amp;$J688,SorP!C:C,0))))</f>
        <v>CN-JX</v>
      </c>
      <c r="U688" s="185"/>
      <c r="V688" s="209">
        <f>IF(C688="",NA(),IF(OR(C688="Smelter not listed",C688="Smelter not yet identified"),MATCH($B688&amp;$D688,'Smelter Look-up'!$J:$J,0),MATCH($B688&amp;$C688,'Smelter Look-up'!$J:$J,0)))</f>
        <v>374</v>
      </c>
      <c r="X688" s="210">
        <f t="shared" si="96"/>
        <v>0</v>
      </c>
      <c r="AB688" s="211" t="str">
        <f t="shared" si="97"/>
        <v>TantalumJiujiang Tanbre Co., Ltd.</v>
      </c>
    </row>
    <row r="689" spans="1:28" s="210" customFormat="1" ht="20.25">
      <c r="A689" s="165" t="s">
        <v>1350</v>
      </c>
      <c r="B689" s="166" t="s">
        <v>1089</v>
      </c>
      <c r="C689" s="170" t="s">
        <v>2075</v>
      </c>
      <c r="D689" s="213"/>
      <c r="E689" s="166" t="s">
        <v>15959</v>
      </c>
      <c r="F689" s="166" t="s">
        <v>1350</v>
      </c>
      <c r="G689" s="166" t="s">
        <v>12764</v>
      </c>
      <c r="H689" s="167"/>
      <c r="I689" s="168" t="s">
        <v>1655</v>
      </c>
      <c r="J689" s="168" t="s">
        <v>13121</v>
      </c>
      <c r="K689" s="207"/>
      <c r="L689" s="207"/>
      <c r="M689" s="207"/>
      <c r="N689" s="207"/>
      <c r="O689" s="207"/>
      <c r="P689" s="169"/>
      <c r="Q689" s="208"/>
      <c r="R689" s="166" t="str">
        <f ca="1">IF(ISERROR($V689),"",OFFSET('Smelter Look-up'!$C$4,$V689-4,0)&amp;"")</f>
        <v>FIR Metals &amp; Resource Ltd.</v>
      </c>
      <c r="S689" s="165" t="str">
        <f t="shared" ca="1" si="95"/>
        <v>CN</v>
      </c>
      <c r="T689" s="165" t="str">
        <f ca="1">IF(B689="","",IF(ISERROR(MATCH($J689,SorP!$B$1:$B$6261,0)),"",INDIRECT("'SorP'!$A$"&amp;MATCH($S689&amp;$J689,SorP!C:C,0))))</f>
        <v>CN-HN</v>
      </c>
      <c r="U689" s="185"/>
      <c r="V689" s="209">
        <f>IF(C689="",NA(),IF(OR(C689="Smelter not listed",C689="Smelter not yet identified"),MATCH($B689&amp;$D689,'Smelter Look-up'!$J:$J,0),MATCH($B689&amp;$C689,'Smelter Look-up'!$J:$J,0)))</f>
        <v>357</v>
      </c>
      <c r="X689" s="210">
        <f t="shared" si="96"/>
        <v>0</v>
      </c>
      <c r="AB689" s="211" t="str">
        <f t="shared" si="97"/>
        <v>TantalumFIR Metals &amp; Resource Ltd.</v>
      </c>
    </row>
    <row r="690" spans="1:28" s="210" customFormat="1" ht="20.25">
      <c r="A690" s="165" t="s">
        <v>1352</v>
      </c>
      <c r="B690" s="166" t="s">
        <v>1089</v>
      </c>
      <c r="C690" s="170" t="s">
        <v>2076</v>
      </c>
      <c r="D690" s="213"/>
      <c r="E690" s="166" t="s">
        <v>15959</v>
      </c>
      <c r="F690" s="166" t="s">
        <v>1352</v>
      </c>
      <c r="G690" s="166" t="s">
        <v>12764</v>
      </c>
      <c r="H690" s="167"/>
      <c r="I690" s="168" t="s">
        <v>1643</v>
      </c>
      <c r="J690" s="168" t="s">
        <v>13117</v>
      </c>
      <c r="K690" s="207"/>
      <c r="L690" s="207"/>
      <c r="M690" s="207"/>
      <c r="N690" s="207"/>
      <c r="O690" s="207"/>
      <c r="P690" s="169"/>
      <c r="Q690" s="208"/>
      <c r="R690" s="166" t="str">
        <f ca="1">IF(ISERROR($V690),"",OFFSET('Smelter Look-up'!$C$4,$V690-4,0)&amp;"")</f>
        <v>Jiujiang Zhongao Tantalum &amp; Niobium Co., Ltd.</v>
      </c>
      <c r="S690" s="165" t="str">
        <f t="shared" ca="1" si="95"/>
        <v>CN</v>
      </c>
      <c r="T690" s="165" t="str">
        <f ca="1">IF(B690="","",IF(ISERROR(MATCH($J690,SorP!$B$1:$B$6261,0)),"",INDIRECT("'SorP'!$A$"&amp;MATCH($S690&amp;$J690,SorP!C:C,0))))</f>
        <v>CN-JX</v>
      </c>
      <c r="U690" s="185"/>
      <c r="V690" s="209">
        <f>IF(C690="",NA(),IF(OR(C690="Smelter not listed",C690="Smelter not yet identified"),MATCH($B690&amp;$D690,'Smelter Look-up'!$J:$J,0),MATCH($B690&amp;$C690,'Smelter Look-up'!$J:$J,0)))</f>
        <v>375</v>
      </c>
      <c r="X690" s="210">
        <f t="shared" si="96"/>
        <v>0</v>
      </c>
      <c r="AB690" s="211" t="str">
        <f t="shared" si="97"/>
        <v>TantalumJiujiang Zhongao Tantalum &amp; Niobium Co., Ltd.</v>
      </c>
    </row>
    <row r="691" spans="1:28" s="210" customFormat="1" ht="20.25">
      <c r="A691" s="165" t="s">
        <v>1351</v>
      </c>
      <c r="B691" s="166" t="s">
        <v>1089</v>
      </c>
      <c r="C691" s="170" t="s">
        <v>2078</v>
      </c>
      <c r="D691" s="213"/>
      <c r="E691" s="166" t="s">
        <v>15959</v>
      </c>
      <c r="F691" s="166" t="s">
        <v>1351</v>
      </c>
      <c r="G691" s="166" t="s">
        <v>12764</v>
      </c>
      <c r="H691" s="167"/>
      <c r="I691" s="168" t="s">
        <v>1665</v>
      </c>
      <c r="J691" s="168" t="s">
        <v>13117</v>
      </c>
      <c r="K691" s="207"/>
      <c r="L691" s="207"/>
      <c r="M691" s="207"/>
      <c r="N691" s="207"/>
      <c r="O691" s="207"/>
      <c r="P691" s="169"/>
      <c r="Q691" s="208"/>
      <c r="R691" s="166" t="str">
        <f ca="1">IF(ISERROR($V691),"",OFFSET('Smelter Look-up'!$C$4,$V691-4,0)&amp;"")</f>
        <v>Jiangxi Dinghai Tantalum &amp; Niobium Co., Ltd.</v>
      </c>
      <c r="S691" s="165" t="str">
        <f t="shared" ca="1" si="95"/>
        <v>CN</v>
      </c>
      <c r="T691" s="165" t="str">
        <f ca="1">IF(B691="","",IF(ISERROR(MATCH($J691,SorP!$B$1:$B$6261,0)),"",INDIRECT("'SorP'!$A$"&amp;MATCH($S691&amp;$J691,SorP!C:C,0))))</f>
        <v>CN-JX</v>
      </c>
      <c r="U691" s="185"/>
      <c r="V691" s="209">
        <f>IF(C691="",NA(),IF(OR(C691="Smelter not listed",C691="Smelter not yet identified"),MATCH($B691&amp;$D691,'Smelter Look-up'!$J:$J,0),MATCH($B691&amp;$C691,'Smelter Look-up'!$J:$J,0)))</f>
        <v>368</v>
      </c>
      <c r="X691" s="210">
        <f t="shared" si="96"/>
        <v>0</v>
      </c>
      <c r="AB691" s="211" t="str">
        <f t="shared" si="97"/>
        <v>TantalumJiangxi Dinghai Tantalum &amp; Niobium Co., Ltd.</v>
      </c>
    </row>
    <row r="692" spans="1:28" s="210" customFormat="1" ht="25.5">
      <c r="A692" s="165" t="s">
        <v>1358</v>
      </c>
      <c r="B692" s="166" t="s">
        <v>1090</v>
      </c>
      <c r="C692" s="170" t="s">
        <v>14911</v>
      </c>
      <c r="D692" s="213"/>
      <c r="E692" s="166" t="s">
        <v>15959</v>
      </c>
      <c r="F692" s="166" t="s">
        <v>1358</v>
      </c>
      <c r="G692" s="166" t="s">
        <v>12764</v>
      </c>
      <c r="H692" s="167"/>
      <c r="I692" s="168" t="s">
        <v>1693</v>
      </c>
      <c r="J692" s="168" t="s">
        <v>13121</v>
      </c>
      <c r="K692" s="207"/>
      <c r="L692" s="207"/>
      <c r="M692" s="207"/>
      <c r="N692" s="207"/>
      <c r="O692" s="207"/>
      <c r="P692" s="169"/>
      <c r="Q692" s="208"/>
      <c r="R692" s="166" t="str">
        <f ca="1">IF(ISERROR($V692),"",OFFSET('Smelter Look-up'!$C$4,$V692-4,0)&amp;"")</f>
        <v>Hunan Shizhuyuan Nonferrous Metals Co., Ltd. Chenzhou Tungsten Products Branch</v>
      </c>
      <c r="S692" s="165" t="str">
        <f t="shared" ca="1" si="95"/>
        <v>CN</v>
      </c>
      <c r="T692" s="165" t="str">
        <f ca="1">IF(B692="","",IF(ISERROR(MATCH($J692,SorP!$B$1:$B$6261,0)),"",INDIRECT("'SorP'!$A$"&amp;MATCH($S692&amp;$J692,SorP!C:C,0))))</f>
        <v>CN-HN</v>
      </c>
      <c r="U692" s="185"/>
      <c r="V692" s="209">
        <f>IF(C692="",NA(),IF(OR(C692="Smelter not listed",C692="Smelter not yet identified"),MATCH($B692&amp;$D692,'Smelter Look-up'!$J:$J,0),MATCH($B692&amp;$C692,'Smelter Look-up'!$J:$J,0)))</f>
        <v>606</v>
      </c>
      <c r="X692" s="210">
        <f t="shared" si="96"/>
        <v>0</v>
      </c>
      <c r="AB692" s="211" t="str">
        <f t="shared" si="97"/>
        <v>TungstenHunan Shizhuyuan Nonferrous Metals Co., Ltd. Chenzhou Tungsten Products Branch</v>
      </c>
    </row>
    <row r="693" spans="1:28" s="210" customFormat="1" ht="20.25">
      <c r="A693" s="165" t="s">
        <v>766</v>
      </c>
      <c r="B693" s="166" t="s">
        <v>1090</v>
      </c>
      <c r="C693" s="170" t="s">
        <v>1336</v>
      </c>
      <c r="D693" s="213"/>
      <c r="E693" s="166" t="s">
        <v>15959</v>
      </c>
      <c r="F693" s="166" t="s">
        <v>766</v>
      </c>
      <c r="G693" s="166" t="s">
        <v>12764</v>
      </c>
      <c r="H693" s="167"/>
      <c r="I693" s="168" t="s">
        <v>1744</v>
      </c>
      <c r="J693" s="168" t="s">
        <v>13116</v>
      </c>
      <c r="K693" s="207"/>
      <c r="L693" s="207"/>
      <c r="M693" s="207"/>
      <c r="N693" s="207"/>
      <c r="O693" s="207"/>
      <c r="P693" s="169"/>
      <c r="Q693" s="208"/>
      <c r="R693" s="166" t="str">
        <f ca="1">IF(ISERROR($V693),"",OFFSET('Smelter Look-up'!$C$4,$V693-4,0)&amp;"")</f>
        <v>Xiamen Tungsten Co., Ltd.</v>
      </c>
      <c r="S693" s="165" t="str">
        <f t="shared" ca="1" si="95"/>
        <v>CN</v>
      </c>
      <c r="T693" s="165" t="str">
        <f ca="1">IF(B693="","",IF(ISERROR(MATCH($J693,SorP!$B$1:$B$6261,0)),"",INDIRECT("'SorP'!$A$"&amp;MATCH($S693&amp;$J693,SorP!C:C,0))))</f>
        <v>CN-FJ</v>
      </c>
      <c r="U693" s="185"/>
      <c r="V693" s="209">
        <f>IF(C693="",NA(),IF(OR(C693="Smelter not listed",C693="Smelter not yet identified"),MATCH($B693&amp;$D693,'Smelter Look-up'!$J:$J,0),MATCH($B693&amp;$C693,'Smelter Look-up'!$J:$J,0)))</f>
        <v>650</v>
      </c>
      <c r="X693" s="210">
        <f t="shared" si="96"/>
        <v>0</v>
      </c>
      <c r="AB693" s="211" t="str">
        <f t="shared" si="97"/>
        <v>TungstenXiamen Tungsten Co., Ltd.</v>
      </c>
    </row>
    <row r="694" spans="1:28" s="210" customFormat="1" ht="20.25">
      <c r="A694" s="165" t="s">
        <v>132</v>
      </c>
      <c r="B694" s="166" t="s">
        <v>1090</v>
      </c>
      <c r="C694" s="170" t="s">
        <v>141</v>
      </c>
      <c r="D694" s="213"/>
      <c r="E694" s="166" t="s">
        <v>15959</v>
      </c>
      <c r="F694" s="166" t="s">
        <v>132</v>
      </c>
      <c r="G694" s="166" t="s">
        <v>12764</v>
      </c>
      <c r="H694" s="167"/>
      <c r="I694" s="168" t="s">
        <v>1692</v>
      </c>
      <c r="J694" s="168" t="s">
        <v>13117</v>
      </c>
      <c r="K694" s="207"/>
      <c r="L694" s="207"/>
      <c r="M694" s="207"/>
      <c r="N694" s="207"/>
      <c r="O694" s="207"/>
      <c r="P694" s="169"/>
      <c r="Q694" s="208"/>
      <c r="R694" s="166" t="str">
        <f ca="1">IF(ISERROR($V694),"",OFFSET('Smelter Look-up'!$C$4,$V694-4,0)&amp;"")</f>
        <v>Ganzhou Jiangwu Ferrotungsten Co., Ltd.</v>
      </c>
      <c r="S694" s="165" t="str">
        <f t="shared" ca="1" si="95"/>
        <v>CN</v>
      </c>
      <c r="T694" s="165" t="str">
        <f ca="1">IF(B694="","",IF(ISERROR(MATCH($J694,SorP!$B$1:$B$6261,0)),"",INDIRECT("'SorP'!$A$"&amp;MATCH($S694&amp;$J694,SorP!C:C,0))))</f>
        <v>CN-JX</v>
      </c>
      <c r="U694" s="185"/>
      <c r="V694" s="209">
        <f>IF(C694="",NA(),IF(OR(C694="Smelter not listed",C694="Smelter not yet identified"),MATCH($B694&amp;$D694,'Smelter Look-up'!$J:$J,0),MATCH($B694&amp;$C694,'Smelter Look-up'!$J:$J,0)))</f>
        <v>592</v>
      </c>
      <c r="X694" s="210">
        <f t="shared" si="96"/>
        <v>0</v>
      </c>
      <c r="AB694" s="211" t="str">
        <f t="shared" si="97"/>
        <v>TungstenGanzhou Jiangwu Ferrotungsten Co., Ltd.</v>
      </c>
    </row>
    <row r="695" spans="1:28" s="210" customFormat="1" ht="20.25">
      <c r="A695" s="165" t="s">
        <v>133</v>
      </c>
      <c r="B695" s="166" t="s">
        <v>1090</v>
      </c>
      <c r="C695" s="170" t="s">
        <v>142</v>
      </c>
      <c r="D695" s="213"/>
      <c r="E695" s="166" t="s">
        <v>15959</v>
      </c>
      <c r="F695" s="166" t="s">
        <v>133</v>
      </c>
      <c r="G695" s="166" t="s">
        <v>12764</v>
      </c>
      <c r="H695" s="167"/>
      <c r="I695" s="168" t="s">
        <v>1692</v>
      </c>
      <c r="J695" s="168" t="s">
        <v>13117</v>
      </c>
      <c r="K695" s="207"/>
      <c r="L695" s="207"/>
      <c r="M695" s="207"/>
      <c r="N695" s="207"/>
      <c r="O695" s="207"/>
      <c r="P695" s="169"/>
      <c r="Q695" s="208"/>
      <c r="R695" s="166" t="str">
        <f ca="1">IF(ISERROR($V695),"",OFFSET('Smelter Look-up'!$C$4,$V695-4,0)&amp;"")</f>
        <v>Jiangxi Yaosheng Tungsten Co., Ltd.</v>
      </c>
      <c r="S695" s="165" t="str">
        <f t="shared" ca="1" si="95"/>
        <v>CN</v>
      </c>
      <c r="T695" s="165" t="str">
        <f ca="1">IF(B695="","",IF(ISERROR(MATCH($J695,SorP!$B$1:$B$6261,0)),"",INDIRECT("'SorP'!$A$"&amp;MATCH($S695&amp;$J695,SorP!C:C,0))))</f>
        <v>CN-JX</v>
      </c>
      <c r="U695" s="185"/>
      <c r="V695" s="209">
        <f>IF(C695="",NA(),IF(OR(C695="Smelter not listed",C695="Smelter not yet identified"),MATCH($B695&amp;$D695,'Smelter Look-up'!$J:$J,0),MATCH($B695&amp;$C695,'Smelter Look-up'!$J:$J,0)))</f>
        <v>613</v>
      </c>
      <c r="X695" s="210">
        <f t="shared" si="96"/>
        <v>0</v>
      </c>
      <c r="AB695" s="211" t="str">
        <f t="shared" si="97"/>
        <v>TungstenJiangxi Yaosheng Tungsten Co., Ltd.</v>
      </c>
    </row>
    <row r="696" spans="1:28" s="210" customFormat="1" ht="20.25">
      <c r="A696" s="165" t="s">
        <v>134</v>
      </c>
      <c r="B696" s="166" t="s">
        <v>1090</v>
      </c>
      <c r="C696" s="170" t="s">
        <v>143</v>
      </c>
      <c r="D696" s="213"/>
      <c r="E696" s="166" t="s">
        <v>15959</v>
      </c>
      <c r="F696" s="166" t="s">
        <v>134</v>
      </c>
      <c r="G696" s="166" t="s">
        <v>12764</v>
      </c>
      <c r="H696" s="167"/>
      <c r="I696" s="168" t="s">
        <v>1692</v>
      </c>
      <c r="J696" s="168" t="s">
        <v>13117</v>
      </c>
      <c r="K696" s="207"/>
      <c r="L696" s="207"/>
      <c r="M696" s="207"/>
      <c r="N696" s="207"/>
      <c r="O696" s="207"/>
      <c r="P696" s="169"/>
      <c r="Q696" s="208"/>
      <c r="R696" s="166" t="str">
        <f ca="1">IF(ISERROR($V696),"",OFFSET('Smelter Look-up'!$C$4,$V696-4,0)&amp;"")</f>
        <v>Jiangxi Xinsheng Tungsten Industry Co., Ltd.</v>
      </c>
      <c r="S696" s="165" t="str">
        <f t="shared" ca="1" si="95"/>
        <v>CN</v>
      </c>
      <c r="T696" s="165" t="str">
        <f ca="1">IF(B696="","",IF(ISERROR(MATCH($J696,SorP!$B$1:$B$6261,0)),"",INDIRECT("'SorP'!$A$"&amp;MATCH($S696&amp;$J696,SorP!C:C,0))))</f>
        <v>CN-JX</v>
      </c>
      <c r="U696" s="185"/>
      <c r="V696" s="209">
        <f>IF(C696="",NA(),IF(OR(C696="Smelter not listed",C696="Smelter not yet identified"),MATCH($B696&amp;$D696,'Smelter Look-up'!$J:$J,0),MATCH($B696&amp;$C696,'Smelter Look-up'!$J:$J,0)))</f>
        <v>612</v>
      </c>
      <c r="X696" s="210">
        <f t="shared" si="96"/>
        <v>0</v>
      </c>
      <c r="AB696" s="211" t="str">
        <f t="shared" si="97"/>
        <v>TungstenJiangxi Xinsheng Tungsten Industry Co., Ltd.</v>
      </c>
    </row>
    <row r="697" spans="1:28" s="210" customFormat="1" ht="20.25">
      <c r="A697" s="165" t="s">
        <v>135</v>
      </c>
      <c r="B697" s="166" t="s">
        <v>1090</v>
      </c>
      <c r="C697" s="170" t="s">
        <v>144</v>
      </c>
      <c r="D697" s="213"/>
      <c r="E697" s="166" t="s">
        <v>15959</v>
      </c>
      <c r="F697" s="166" t="s">
        <v>135</v>
      </c>
      <c r="G697" s="166" t="s">
        <v>12764</v>
      </c>
      <c r="H697" s="167"/>
      <c r="I697" s="168" t="s">
        <v>15211</v>
      </c>
      <c r="J697" s="168" t="s">
        <v>13126</v>
      </c>
      <c r="K697" s="207"/>
      <c r="L697" s="207"/>
      <c r="M697" s="207"/>
      <c r="N697" s="207"/>
      <c r="O697" s="207"/>
      <c r="P697" s="169"/>
      <c r="Q697" s="208"/>
      <c r="R697" s="166" t="str">
        <f ca="1">IF(ISERROR($V697),"",OFFSET('Smelter Look-up'!$C$4,$V697-4,0)&amp;"")</f>
        <v>Malipo Haiyu Tungsten Co., Ltd.</v>
      </c>
      <c r="S697" s="165" t="str">
        <f t="shared" ca="1" si="95"/>
        <v>CN</v>
      </c>
      <c r="T697" s="165" t="str">
        <f ca="1">IF(B697="","",IF(ISERROR(MATCH($J697,SorP!$B$1:$B$6261,0)),"",INDIRECT("'SorP'!$A$"&amp;MATCH($S697&amp;$J697,SorP!C:C,0))))</f>
        <v>CN-YN</v>
      </c>
      <c r="U697" s="185"/>
      <c r="V697" s="209">
        <f>IF(C697="",NA(),IF(OR(C697="Smelter not listed",C697="Smelter not yet identified"),MATCH($B697&amp;$D697,'Smelter Look-up'!$J:$J,0),MATCH($B697&amp;$C697,'Smelter Look-up'!$J:$J,0)))</f>
        <v>623</v>
      </c>
      <c r="X697" s="210">
        <f t="shared" si="96"/>
        <v>0</v>
      </c>
      <c r="AB697" s="211" t="str">
        <f t="shared" si="97"/>
        <v>TungstenMalipo Haiyu Tungsten Co., Ltd.</v>
      </c>
    </row>
    <row r="698" spans="1:28" s="210" customFormat="1" ht="20.25">
      <c r="A698" s="165" t="s">
        <v>136</v>
      </c>
      <c r="B698" s="166" t="s">
        <v>1090</v>
      </c>
      <c r="C698" s="170" t="s">
        <v>145</v>
      </c>
      <c r="D698" s="213"/>
      <c r="E698" s="166" t="s">
        <v>15959</v>
      </c>
      <c r="F698" s="166" t="s">
        <v>136</v>
      </c>
      <c r="G698" s="166" t="s">
        <v>12764</v>
      </c>
      <c r="H698" s="167"/>
      <c r="I698" s="168" t="s">
        <v>1744</v>
      </c>
      <c r="J698" s="168" t="s">
        <v>13116</v>
      </c>
      <c r="K698" s="207"/>
      <c r="L698" s="207"/>
      <c r="M698" s="207"/>
      <c r="N698" s="207"/>
      <c r="O698" s="207"/>
      <c r="P698" s="169"/>
      <c r="Q698" s="208"/>
      <c r="R698" s="166" t="str">
        <f ca="1">IF(ISERROR($V698),"",OFFSET('Smelter Look-up'!$C$4,$V698-4,0)&amp;"")</f>
        <v>Xiamen Tungsten (H.C.) Co., Ltd.</v>
      </c>
      <c r="S698" s="165" t="str">
        <f t="shared" ca="1" si="95"/>
        <v>CN</v>
      </c>
      <c r="T698" s="165" t="str">
        <f ca="1">IF(B698="","",IF(ISERROR(MATCH($J698,SorP!$B$1:$B$6261,0)),"",INDIRECT("'SorP'!$A$"&amp;MATCH($S698&amp;$J698,SorP!C:C,0))))</f>
        <v>CN-FJ</v>
      </c>
      <c r="U698" s="185"/>
      <c r="V698" s="209">
        <f>IF(C698="",NA(),IF(OR(C698="Smelter not listed",C698="Smelter not yet identified"),MATCH($B698&amp;$D698,'Smelter Look-up'!$J:$J,0),MATCH($B698&amp;$C698,'Smelter Look-up'!$J:$J,0)))</f>
        <v>649</v>
      </c>
      <c r="X698" s="210">
        <f t="shared" si="96"/>
        <v>0</v>
      </c>
      <c r="AB698" s="211" t="str">
        <f t="shared" si="97"/>
        <v>TungstenXiamen Tungsten (H.C.) Co., Ltd.</v>
      </c>
    </row>
    <row r="699" spans="1:28" s="210" customFormat="1" ht="20.25">
      <c r="A699" s="165" t="s">
        <v>130</v>
      </c>
      <c r="B699" s="166" t="s">
        <v>1090</v>
      </c>
      <c r="C699" s="170" t="s">
        <v>146</v>
      </c>
      <c r="D699" s="213"/>
      <c r="E699" s="166" t="s">
        <v>15959</v>
      </c>
      <c r="F699" s="166" t="s">
        <v>130</v>
      </c>
      <c r="G699" s="166" t="s">
        <v>12764</v>
      </c>
      <c r="H699" s="167"/>
      <c r="I699" s="168" t="s">
        <v>1747</v>
      </c>
      <c r="J699" s="168" t="s">
        <v>13117</v>
      </c>
      <c r="K699" s="207"/>
      <c r="L699" s="207"/>
      <c r="M699" s="207"/>
      <c r="N699" s="207"/>
      <c r="O699" s="207"/>
      <c r="P699" s="169"/>
      <c r="Q699" s="208"/>
      <c r="R699" s="166" t="str">
        <f ca="1">IF(ISERROR($V699),"",OFFSET('Smelter Look-up'!$C$4,$V699-4,0)&amp;"")</f>
        <v>Jiangxi Gan Bei Tungsten Co., Ltd.</v>
      </c>
      <c r="S699" s="165" t="str">
        <f t="shared" ref="S699" ca="1" si="98">IF(B699="","",IF(ISERROR(MATCH($E699,CL,0)),"Unknown",INDIRECT("'C'!$A$"&amp;MATCH($E699,CL,0)+1)))</f>
        <v>CN</v>
      </c>
      <c r="T699" s="165" t="str">
        <f ca="1">IF(B699="","",IF(ISERROR(MATCH($J699,SorP!$B$1:$B$6261,0)),"",INDIRECT("'SorP'!$A$"&amp;MATCH($S699&amp;$J699,SorP!C:C,0))))</f>
        <v>CN-JX</v>
      </c>
      <c r="U699" s="185"/>
      <c r="V699" s="209">
        <f>IF(C699="",NA(),IF(OR(C699="Smelter not listed",C699="Smelter not yet identified"),MATCH($B699&amp;$D699,'Smelter Look-up'!$J:$J,0),MATCH($B699&amp;$C699,'Smelter Look-up'!$J:$J,0)))</f>
        <v>610</v>
      </c>
      <c r="X699" s="210">
        <f t="shared" ref="X699" si="99">IF(AND(C699="Smelter not listed",OR(LEN(D699)=0,LEN(E699)=0)),1,0)</f>
        <v>0</v>
      </c>
      <c r="AB699" s="211" t="str">
        <f t="shared" ref="AB699" si="100">B699&amp;C699</f>
        <v>TungstenJiangxi Gan Bei Tungsten Co., Ltd.</v>
      </c>
    </row>
    <row r="700" spans="1:28" s="210" customFormat="1" ht="25.5">
      <c r="A700" s="165" t="s">
        <v>381</v>
      </c>
      <c r="B700" s="166" t="s">
        <v>1089</v>
      </c>
      <c r="C700" s="170" t="s">
        <v>1</v>
      </c>
      <c r="D700" s="213"/>
      <c r="E700" s="166" t="s">
        <v>15959</v>
      </c>
      <c r="F700" s="166" t="s">
        <v>381</v>
      </c>
      <c r="G700" s="166" t="s">
        <v>12764</v>
      </c>
      <c r="H700" s="167"/>
      <c r="I700" s="168" t="s">
        <v>1663</v>
      </c>
      <c r="J700" s="168" t="s">
        <v>13121</v>
      </c>
      <c r="K700" s="207"/>
      <c r="L700" s="207"/>
      <c r="M700" s="207"/>
      <c r="N700" s="207"/>
      <c r="O700" s="207"/>
      <c r="P700" s="169"/>
      <c r="Q700" s="208"/>
      <c r="R700" s="166" t="str">
        <f ca="1">IF(ISERROR($V700),"",OFFSET('Smelter Look-up'!$C$4,$V700-4,0)&amp;"")</f>
        <v>Hengyang King Xing Lifeng New Materials Co., Ltd.</v>
      </c>
      <c r="S700" s="165" t="str">
        <f t="shared" ref="S700:S731" ca="1" si="101">IF(B700="","",IF(ISERROR(MATCH($E700,CL,0)),"Unknown",INDIRECT("'C'!$A$"&amp;MATCH($E700,CL,0)+1)))</f>
        <v>CN</v>
      </c>
      <c r="T700" s="165" t="str">
        <f ca="1">IF(B700="","",IF(ISERROR(MATCH($J700,SorP!$B$1:$B$6261,0)),"",INDIRECT("'SorP'!$A$"&amp;MATCH($S700&amp;$J700,SorP!C:C,0))))</f>
        <v>CN-HN</v>
      </c>
      <c r="U700" s="185"/>
      <c r="V700" s="209">
        <f>IF(C700="",NA(),IF(OR(C700="Smelter not listed",C700="Smelter not yet identified"),MATCH($B700&amp;$D700,'Smelter Look-up'!$J:$J,0),MATCH($B700&amp;$C700,'Smelter Look-up'!$J:$J,0)))</f>
        <v>367</v>
      </c>
      <c r="X700" s="210">
        <f t="shared" ref="X700:X731" si="102">IF(AND(C700="Smelter not listed",OR(LEN(D700)=0,LEN(E700)=0)),1,0)</f>
        <v>0</v>
      </c>
      <c r="AB700" s="211" t="str">
        <f t="shared" ref="AB700:AB731" si="103">B700&amp;C700</f>
        <v>TantalumHengyang King Xing Lifeng New Materials Co., Ltd.</v>
      </c>
    </row>
    <row r="701" spans="1:28" s="210" customFormat="1" ht="20.25">
      <c r="A701" s="165" t="s">
        <v>378</v>
      </c>
      <c r="B701" s="166" t="s">
        <v>1090</v>
      </c>
      <c r="C701" s="170" t="s">
        <v>377</v>
      </c>
      <c r="D701" s="213"/>
      <c r="E701" s="166" t="s">
        <v>15959</v>
      </c>
      <c r="F701" s="166" t="s">
        <v>378</v>
      </c>
      <c r="G701" s="166" t="s">
        <v>12764</v>
      </c>
      <c r="H701" s="167"/>
      <c r="I701" s="168" t="s">
        <v>1692</v>
      </c>
      <c r="J701" s="168" t="s">
        <v>13117</v>
      </c>
      <c r="K701" s="207"/>
      <c r="L701" s="207"/>
      <c r="M701" s="207"/>
      <c r="N701" s="207"/>
      <c r="O701" s="207"/>
      <c r="P701" s="169"/>
      <c r="Q701" s="208"/>
      <c r="R701" s="166" t="str">
        <f ca="1">IF(ISERROR($V701),"",OFFSET('Smelter Look-up'!$C$4,$V701-4,0)&amp;"")</f>
        <v>Ganzhou Seadragon W &amp; Mo Co., Ltd.</v>
      </c>
      <c r="S701" s="165" t="str">
        <f t="shared" ca="1" si="101"/>
        <v>CN</v>
      </c>
      <c r="T701" s="165" t="str">
        <f ca="1">IF(B701="","",IF(ISERROR(MATCH($J701,SorP!$B$1:$B$6261,0)),"",INDIRECT("'SorP'!$A$"&amp;MATCH($S701&amp;$J701,SorP!C:C,0))))</f>
        <v>CN-JX</v>
      </c>
      <c r="U701" s="185"/>
      <c r="V701" s="209">
        <f>IF(C701="",NA(),IF(OR(C701="Smelter not listed",C701="Smelter not yet identified"),MATCH($B701&amp;$D701,'Smelter Look-up'!$J:$J,0),MATCH($B701&amp;$C701,'Smelter Look-up'!$J:$J,0)))</f>
        <v>593</v>
      </c>
      <c r="X701" s="210">
        <f t="shared" si="102"/>
        <v>0</v>
      </c>
      <c r="AB701" s="211" t="str">
        <f t="shared" si="103"/>
        <v>TungstenGanzhou Seadragon W &amp; Mo Co., Ltd.</v>
      </c>
    </row>
    <row r="702" spans="1:28" s="210" customFormat="1" ht="20.25">
      <c r="A702" s="165" t="s">
        <v>13299</v>
      </c>
      <c r="B702" s="166" t="s">
        <v>1090</v>
      </c>
      <c r="C702" s="170" t="s">
        <v>14539</v>
      </c>
      <c r="D702" s="213"/>
      <c r="E702" s="166" t="s">
        <v>15959</v>
      </c>
      <c r="F702" s="166" t="s">
        <v>13299</v>
      </c>
      <c r="G702" s="166" t="s">
        <v>12764</v>
      </c>
      <c r="H702" s="167"/>
      <c r="I702" s="168" t="s">
        <v>1558</v>
      </c>
      <c r="J702" s="168" t="s">
        <v>13119</v>
      </c>
      <c r="K702" s="207"/>
      <c r="L702" s="207"/>
      <c r="M702" s="207"/>
      <c r="N702" s="207"/>
      <c r="O702" s="207"/>
      <c r="P702" s="169"/>
      <c r="Q702" s="208"/>
      <c r="R702" s="166" t="str">
        <f ca="1">IF(ISERROR($V702),"",OFFSET('Smelter Look-up'!$C$4,$V702-4,0)&amp;"")</f>
        <v>China Molybdenum Tungsten Co., Ltd.</v>
      </c>
      <c r="S702" s="165" t="str">
        <f t="shared" ca="1" si="101"/>
        <v>CN</v>
      </c>
      <c r="T702" s="165" t="str">
        <f ca="1">IF(B702="","",IF(ISERROR(MATCH($J702,SorP!$B$1:$B$6261,0)),"",INDIRECT("'SorP'!$A$"&amp;MATCH($S702&amp;$J702,SorP!C:C,0))))</f>
        <v>CN-HA</v>
      </c>
      <c r="U702" s="185"/>
      <c r="V702" s="209">
        <f>IF(C702="",NA(),IF(OR(C702="Smelter not listed",C702="Smelter not yet identified"),MATCH($B702&amp;$D702,'Smelter Look-up'!$J:$J,0),MATCH($B702&amp;$C702,'Smelter Look-up'!$J:$J,0)))</f>
        <v>586</v>
      </c>
      <c r="X702" s="210">
        <f t="shared" si="102"/>
        <v>0</v>
      </c>
      <c r="AB702" s="211" t="str">
        <f t="shared" si="103"/>
        <v>TungstenChina Molybdenum Tungsten Co., Ltd.</v>
      </c>
    </row>
    <row r="703" spans="1:28" s="210" customFormat="1" ht="25.5">
      <c r="A703" s="165" t="s">
        <v>1381</v>
      </c>
      <c r="B703" s="166" t="s">
        <v>1090</v>
      </c>
      <c r="C703" s="170" t="s">
        <v>1380</v>
      </c>
      <c r="D703" s="213"/>
      <c r="E703" s="166" t="s">
        <v>15959</v>
      </c>
      <c r="F703" s="166" t="s">
        <v>1381</v>
      </c>
      <c r="G703" s="166" t="s">
        <v>12764</v>
      </c>
      <c r="H703" s="167"/>
      <c r="I703" s="168" t="s">
        <v>1692</v>
      </c>
      <c r="J703" s="168" t="s">
        <v>13117</v>
      </c>
      <c r="K703" s="207"/>
      <c r="L703" s="207"/>
      <c r="M703" s="207"/>
      <c r="N703" s="207"/>
      <c r="O703" s="207"/>
      <c r="P703" s="169"/>
      <c r="Q703" s="208"/>
      <c r="R703" s="166" t="str">
        <f ca="1">IF(ISERROR($V703),"",OFFSET('Smelter Look-up'!$C$4,$V703-4,0)&amp;"")</f>
        <v>Jiangwu H.C. Starck Tungsten Products Co., Ltd.</v>
      </c>
      <c r="S703" s="165" t="str">
        <f t="shared" ca="1" si="101"/>
        <v>CN</v>
      </c>
      <c r="T703" s="165" t="str">
        <f ca="1">IF(B703="","",IF(ISERROR(MATCH($J703,SorP!$B$1:$B$6261,0)),"",INDIRECT("'SorP'!$A$"&amp;MATCH($S703&amp;$J703,SorP!C:C,0))))</f>
        <v>CN-JX</v>
      </c>
      <c r="U703" s="185"/>
      <c r="V703" s="209">
        <f>IF(C703="",NA(),IF(OR(C703="Smelter not listed",C703="Smelter not yet identified"),MATCH($B703&amp;$D703,'Smelter Look-up'!$J:$J,0),MATCH($B703&amp;$C703,'Smelter Look-up'!$J:$J,0)))</f>
        <v>609</v>
      </c>
      <c r="X703" s="210">
        <f t="shared" si="102"/>
        <v>0</v>
      </c>
      <c r="AB703" s="211" t="str">
        <f t="shared" si="103"/>
        <v>TungstenJiangwu H.C. Starck Tungsten Products Co., Ltd.</v>
      </c>
    </row>
    <row r="704" spans="1:28" s="210" customFormat="1" ht="20.25">
      <c r="A704" s="165" t="s">
        <v>2169</v>
      </c>
      <c r="B704" s="166" t="s">
        <v>1089</v>
      </c>
      <c r="C704" s="170" t="s">
        <v>2168</v>
      </c>
      <c r="D704" s="213"/>
      <c r="E704" s="166" t="s">
        <v>15959</v>
      </c>
      <c r="F704" s="166" t="s">
        <v>2169</v>
      </c>
      <c r="G704" s="166" t="s">
        <v>12764</v>
      </c>
      <c r="H704" s="167"/>
      <c r="I704" s="168" t="s">
        <v>1662</v>
      </c>
      <c r="J704" s="168" t="s">
        <v>13117</v>
      </c>
      <c r="K704" s="207"/>
      <c r="L704" s="207"/>
      <c r="M704" s="207"/>
      <c r="N704" s="207"/>
      <c r="O704" s="207"/>
      <c r="P704" s="169"/>
      <c r="Q704" s="208"/>
      <c r="R704" s="166" t="str">
        <f ca="1">IF(ISERROR($V704),"",OFFSET('Smelter Look-up'!$C$4,$V704-4,0)&amp;"")</f>
        <v>Jiangxi Tuohong New Raw Material</v>
      </c>
      <c r="S704" s="165" t="str">
        <f t="shared" ca="1" si="101"/>
        <v>CN</v>
      </c>
      <c r="T704" s="165" t="str">
        <f ca="1">IF(B704="","",IF(ISERROR(MATCH($J704,SorP!$B$1:$B$6261,0)),"",INDIRECT("'SorP'!$A$"&amp;MATCH($S704&amp;$J704,SorP!C:C,0))))</f>
        <v>CN-JX</v>
      </c>
      <c r="U704" s="185"/>
      <c r="V704" s="209">
        <f>IF(C704="",NA(),IF(OR(C704="Smelter not listed",C704="Smelter not yet identified"),MATCH($B704&amp;$D704,'Smelter Look-up'!$J:$J,0),MATCH($B704&amp;$C704,'Smelter Look-up'!$J:$J,0)))</f>
        <v>371</v>
      </c>
      <c r="X704" s="210">
        <f t="shared" si="102"/>
        <v>0</v>
      </c>
      <c r="AB704" s="211" t="str">
        <f t="shared" si="103"/>
        <v>TantalumJiangxi Tuohong New Raw Material</v>
      </c>
    </row>
    <row r="705" spans="1:28" s="210" customFormat="1" ht="25.5">
      <c r="A705" s="165" t="s">
        <v>15208</v>
      </c>
      <c r="B705" s="166" t="s">
        <v>1090</v>
      </c>
      <c r="C705" s="170" t="s">
        <v>15207</v>
      </c>
      <c r="D705" s="213"/>
      <c r="E705" s="166" t="s">
        <v>15959</v>
      </c>
      <c r="F705" s="166" t="s">
        <v>15208</v>
      </c>
      <c r="G705" s="166" t="s">
        <v>12764</v>
      </c>
      <c r="H705" s="167"/>
      <c r="I705" s="168" t="s">
        <v>13317</v>
      </c>
      <c r="J705" s="168" t="s">
        <v>13116</v>
      </c>
      <c r="K705" s="207"/>
      <c r="L705" s="207"/>
      <c r="M705" s="207"/>
      <c r="N705" s="207"/>
      <c r="O705" s="207"/>
      <c r="P705" s="169"/>
      <c r="Q705" s="208"/>
      <c r="R705" s="166" t="str">
        <f ca="1">IF(ISERROR($V705),"",OFFSET('Smelter Look-up'!$C$4,$V705-4,0)&amp;"")</f>
        <v>Shinwon Tungsten (Fujian Shanghang) Co., Ltd.</v>
      </c>
      <c r="S705" s="165" t="str">
        <f t="shared" ca="1" si="101"/>
        <v>CN</v>
      </c>
      <c r="T705" s="165" t="str">
        <f ca="1">IF(B705="","",IF(ISERROR(MATCH($J705,SorP!$B$1:$B$6261,0)),"",INDIRECT("'SorP'!$A$"&amp;MATCH($S705&amp;$J705,SorP!C:C,0))))</f>
        <v>CN-FJ</v>
      </c>
      <c r="U705" s="185"/>
      <c r="V705" s="209">
        <f>IF(C705="",NA(),IF(OR(C705="Smelter not listed",C705="Smelter not yet identified"),MATCH($B705&amp;$D705,'Smelter Look-up'!$J:$J,0),MATCH($B705&amp;$C705,'Smelter Look-up'!$J:$J,0)))</f>
        <v>637</v>
      </c>
      <c r="X705" s="210">
        <f t="shared" si="102"/>
        <v>0</v>
      </c>
      <c r="AB705" s="211" t="str">
        <f t="shared" si="103"/>
        <v>TungstenShinwon Tungsten (Fujian Shanghang) Co., Ltd.</v>
      </c>
    </row>
    <row r="706" spans="1:28" s="210" customFormat="1" ht="20.25">
      <c r="A706" s="165" t="s">
        <v>13353</v>
      </c>
      <c r="B706" s="166" t="s">
        <v>1090</v>
      </c>
      <c r="C706" s="170" t="s">
        <v>14913</v>
      </c>
      <c r="D706" s="213"/>
      <c r="E706" s="166" t="s">
        <v>15959</v>
      </c>
      <c r="F706" s="166" t="s">
        <v>13353</v>
      </c>
      <c r="G706" s="166" t="s">
        <v>12764</v>
      </c>
      <c r="H706" s="167"/>
      <c r="I706" s="168" t="s">
        <v>14551</v>
      </c>
      <c r="J706" s="168" t="s">
        <v>13122</v>
      </c>
      <c r="K706" s="207"/>
      <c r="L706" s="207"/>
      <c r="M706" s="207"/>
      <c r="N706" s="207"/>
      <c r="O706" s="207"/>
      <c r="P706" s="169"/>
      <c r="Q706" s="208"/>
      <c r="R706" s="166" t="str">
        <f ca="1">IF(ISERROR($V706),"",OFFSET('Smelter Look-up'!$C$4,$V706-4,0)&amp;"")</f>
        <v>Hubei Green Tungsten Co., Ltd.</v>
      </c>
      <c r="S706" s="165" t="str">
        <f t="shared" ca="1" si="101"/>
        <v>CN</v>
      </c>
      <c r="T706" s="165" t="str">
        <f ca="1">IF(B706="","",IF(ISERROR(MATCH($J706,SorP!$B$1:$B$6261,0)),"",INDIRECT("'SorP'!$A$"&amp;MATCH($S706&amp;$J706,SorP!C:C,0))))</f>
        <v>CN-GD</v>
      </c>
      <c r="U706" s="185"/>
      <c r="V706" s="209">
        <f>IF(C706="",NA(),IF(OR(C706="Smelter not listed",C706="Smelter not yet identified"),MATCH($B706&amp;$D706,'Smelter Look-up'!$J:$J,0),MATCH($B706&amp;$C706,'Smelter Look-up'!$J:$J,0)))</f>
        <v>602</v>
      </c>
      <c r="X706" s="210">
        <f t="shared" si="102"/>
        <v>0</v>
      </c>
      <c r="AB706" s="211" t="str">
        <f t="shared" si="103"/>
        <v>TungstenHubei Green Tungsten Co., Ltd.</v>
      </c>
    </row>
    <row r="707" spans="1:28" s="210" customFormat="1" ht="20.25">
      <c r="A707" s="165" t="s">
        <v>14541</v>
      </c>
      <c r="B707" s="166" t="s">
        <v>1090</v>
      </c>
      <c r="C707" s="170" t="s">
        <v>14912</v>
      </c>
      <c r="D707" s="213"/>
      <c r="E707" s="166" t="s">
        <v>15959</v>
      </c>
      <c r="F707" s="166" t="s">
        <v>14541</v>
      </c>
      <c r="G707" s="166" t="s">
        <v>12764</v>
      </c>
      <c r="H707" s="167"/>
      <c r="I707" s="168" t="s">
        <v>13317</v>
      </c>
      <c r="J707" s="168" t="s">
        <v>13116</v>
      </c>
      <c r="K707" s="207"/>
      <c r="L707" s="207"/>
      <c r="M707" s="207"/>
      <c r="N707" s="207"/>
      <c r="O707" s="207"/>
      <c r="P707" s="169"/>
      <c r="Q707" s="208"/>
      <c r="R707" s="166" t="str">
        <f ca="1">IF(ISERROR($V707),"",OFFSET('Smelter Look-up'!$C$4,$V707-4,0)&amp;"")</f>
        <v>Fujian Xinlu Tungsten Co., Ltd.</v>
      </c>
      <c r="S707" s="165" t="str">
        <f t="shared" ca="1" si="101"/>
        <v>CN</v>
      </c>
      <c r="T707" s="165" t="str">
        <f ca="1">IF(B707="","",IF(ISERROR(MATCH($J707,SorP!$B$1:$B$6261,0)),"",INDIRECT("'SorP'!$A$"&amp;MATCH($S707&amp;$J707,SorP!C:C,0))))</f>
        <v>CN-FJ</v>
      </c>
      <c r="U707" s="185"/>
      <c r="V707" s="209">
        <f>IF(C707="",NA(),IF(OR(C707="Smelter not listed",C707="Smelter not yet identified"),MATCH($B707&amp;$D707,'Smelter Look-up'!$J:$J,0),MATCH($B707&amp;$C707,'Smelter Look-up'!$J:$J,0)))</f>
        <v>591</v>
      </c>
      <c r="X707" s="210">
        <f t="shared" si="102"/>
        <v>0</v>
      </c>
      <c r="AB707" s="211" t="str">
        <f t="shared" si="103"/>
        <v>TungstenFujian Xinlu Tungsten Co., Ltd.</v>
      </c>
    </row>
    <row r="708" spans="1:28" s="210" customFormat="1" ht="20.25">
      <c r="A708" s="165" t="s">
        <v>1374</v>
      </c>
      <c r="B708" s="166" t="s">
        <v>1089</v>
      </c>
      <c r="C708" s="170" t="s">
        <v>14521</v>
      </c>
      <c r="D708" s="213"/>
      <c r="E708" s="166" t="s">
        <v>15962</v>
      </c>
      <c r="F708" s="166" t="s">
        <v>1374</v>
      </c>
      <c r="G708" s="166" t="s">
        <v>12764</v>
      </c>
      <c r="H708" s="167"/>
      <c r="I708" s="168" t="s">
        <v>1671</v>
      </c>
      <c r="J708" s="168" t="s">
        <v>1499</v>
      </c>
      <c r="K708" s="207"/>
      <c r="L708" s="207"/>
      <c r="M708" s="207"/>
      <c r="N708" s="207"/>
      <c r="O708" s="207"/>
      <c r="P708" s="169"/>
      <c r="Q708" s="208"/>
      <c r="R708" s="166" t="str">
        <f ca="1">IF(ISERROR($V708),"",OFFSET('Smelter Look-up'!$C$4,$V708-4,0)&amp;"")</f>
        <v>TANIOBIS Smelting GmbH &amp; Co. KG</v>
      </c>
      <c r="S708" s="165" t="str">
        <f t="shared" ca="1" si="101"/>
        <v>DE</v>
      </c>
      <c r="T708" s="165" t="str">
        <f ca="1">IF(B708="","",IF(ISERROR(MATCH($J708,SorP!$B$1:$B$6261,0)),"",INDIRECT("'SorP'!$A$"&amp;MATCH($S708&amp;$J708,SorP!C:C,0))))</f>
        <v>DE-BW</v>
      </c>
      <c r="U708" s="185"/>
      <c r="V708" s="209">
        <f>IF(C708="",NA(),IF(OR(C708="Smelter not listed",C708="Smelter not yet identified"),MATCH($B708&amp;$D708,'Smelter Look-up'!$J:$J,0),MATCH($B708&amp;$C708,'Smelter Look-up'!$J:$J,0)))</f>
        <v>406</v>
      </c>
      <c r="X708" s="210">
        <f t="shared" si="102"/>
        <v>0</v>
      </c>
      <c r="AB708" s="211" t="str">
        <f t="shared" si="103"/>
        <v>TantalumTANIOBIS Smelting GmbH &amp; Co. KG</v>
      </c>
    </row>
    <row r="709" spans="1:28" s="210" customFormat="1" ht="20.25">
      <c r="A709" s="165" t="s">
        <v>1378</v>
      </c>
      <c r="B709" s="166" t="s">
        <v>1090</v>
      </c>
      <c r="C709" s="170" t="s">
        <v>2425</v>
      </c>
      <c r="D709" s="213"/>
      <c r="E709" s="166" t="s">
        <v>15962</v>
      </c>
      <c r="F709" s="166" t="s">
        <v>1378</v>
      </c>
      <c r="G709" s="166" t="s">
        <v>12764</v>
      </c>
      <c r="H709" s="167"/>
      <c r="I709" s="168" t="s">
        <v>1670</v>
      </c>
      <c r="J709" s="168" t="s">
        <v>4121</v>
      </c>
      <c r="K709" s="207"/>
      <c r="L709" s="207"/>
      <c r="M709" s="207"/>
      <c r="N709" s="207"/>
      <c r="O709" s="207"/>
      <c r="P709" s="169"/>
      <c r="Q709" s="208"/>
      <c r="R709" s="166" t="str">
        <f ca="1">IF(ISERROR($V709),"",OFFSET('Smelter Look-up'!$C$4,$V709-4,0)&amp;"")</f>
        <v>H.C. Starck Tungsten GmbH</v>
      </c>
      <c r="S709" s="165" t="str">
        <f t="shared" ca="1" si="101"/>
        <v>DE</v>
      </c>
      <c r="T709" s="165" t="str">
        <f ca="1">IF(B709="","",IF(ISERROR(MATCH($J709,SorP!$B$1:$B$6261,0)),"",INDIRECT("'SorP'!$A$"&amp;MATCH($S709&amp;$J709,SorP!C:C,0))))</f>
        <v>DE-NI</v>
      </c>
      <c r="U709" s="185"/>
      <c r="V709" s="209">
        <f>IF(C709="",NA(),IF(OR(C709="Smelter not listed",C709="Smelter not yet identified"),MATCH($B709&amp;$D709,'Smelter Look-up'!$J:$J,0),MATCH($B709&amp;$C709,'Smelter Look-up'!$J:$J,0)))</f>
        <v>600</v>
      </c>
      <c r="X709" s="210">
        <f t="shared" si="102"/>
        <v>0</v>
      </c>
      <c r="AB709" s="211" t="str">
        <f t="shared" si="103"/>
        <v>TungstenH.C. Starck Tungsten GmbH</v>
      </c>
    </row>
    <row r="710" spans="1:28" s="210" customFormat="1" ht="20.25">
      <c r="A710" s="165" t="s">
        <v>1379</v>
      </c>
      <c r="B710" s="166" t="s">
        <v>1090</v>
      </c>
      <c r="C710" s="170" t="s">
        <v>14521</v>
      </c>
      <c r="D710" s="213"/>
      <c r="E710" s="166" t="s">
        <v>15962</v>
      </c>
      <c r="F710" s="166" t="s">
        <v>1379</v>
      </c>
      <c r="G710" s="166" t="s">
        <v>12764</v>
      </c>
      <c r="H710" s="167"/>
      <c r="I710" s="168" t="s">
        <v>1671</v>
      </c>
      <c r="J710" s="168" t="s">
        <v>1499</v>
      </c>
      <c r="K710" s="207"/>
      <c r="L710" s="207"/>
      <c r="M710" s="207"/>
      <c r="N710" s="207"/>
      <c r="O710" s="207"/>
      <c r="P710" s="169"/>
      <c r="Q710" s="208"/>
      <c r="R710" s="166" t="str">
        <f ca="1">IF(ISERROR($V710),"",OFFSET('Smelter Look-up'!$C$4,$V710-4,0)&amp;"")</f>
        <v>TANIOBIS Smelting GmbH &amp; Co. KG</v>
      </c>
      <c r="S710" s="165" t="str">
        <f t="shared" ca="1" si="101"/>
        <v>DE</v>
      </c>
      <c r="T710" s="165" t="str">
        <f ca="1">IF(B710="","",IF(ISERROR(MATCH($J710,SorP!$B$1:$B$6261,0)),"",INDIRECT("'SorP'!$A$"&amp;MATCH($S710&amp;$J710,SorP!C:C,0))))</f>
        <v>DE-BW</v>
      </c>
      <c r="U710" s="185"/>
      <c r="V710" s="209">
        <f>IF(C710="",NA(),IF(OR(C710="Smelter not listed",C710="Smelter not yet identified"),MATCH($B710&amp;$D710,'Smelter Look-up'!$J:$J,0),MATCH($B710&amp;$C710,'Smelter Look-up'!$J:$J,0)))</f>
        <v>638</v>
      </c>
      <c r="X710" s="210">
        <f t="shared" si="102"/>
        <v>0</v>
      </c>
      <c r="AB710" s="211" t="str">
        <f t="shared" si="103"/>
        <v>TungstenTANIOBIS Smelting GmbH &amp; Co. KG</v>
      </c>
    </row>
    <row r="711" spans="1:28" s="210" customFormat="1" ht="20.25">
      <c r="A711" s="165" t="s">
        <v>1369</v>
      </c>
      <c r="B711" s="166" t="s">
        <v>1089</v>
      </c>
      <c r="C711" s="170" t="s">
        <v>14522</v>
      </c>
      <c r="D711" s="213"/>
      <c r="E711" s="166" t="s">
        <v>15962</v>
      </c>
      <c r="F711" s="166" t="s">
        <v>1369</v>
      </c>
      <c r="G711" s="166" t="s">
        <v>12764</v>
      </c>
      <c r="H711" s="167"/>
      <c r="I711" s="168" t="s">
        <v>1670</v>
      </c>
      <c r="J711" s="168" t="s">
        <v>4121</v>
      </c>
      <c r="K711" s="207"/>
      <c r="L711" s="207"/>
      <c r="M711" s="207"/>
      <c r="N711" s="207"/>
      <c r="O711" s="207"/>
      <c r="P711" s="169"/>
      <c r="Q711" s="208"/>
      <c r="R711" s="166" t="str">
        <f ca="1">IF(ISERROR($V711),"",OFFSET('Smelter Look-up'!$C$4,$V711-4,0)&amp;"")</f>
        <v>TANIOBIS GmbH</v>
      </c>
      <c r="S711" s="165" t="str">
        <f t="shared" ca="1" si="101"/>
        <v>DE</v>
      </c>
      <c r="T711" s="165" t="str">
        <f ca="1">IF(B711="","",IF(ISERROR(MATCH($J711,SorP!$B$1:$B$6261,0)),"",INDIRECT("'SorP'!$A$"&amp;MATCH($S711&amp;$J711,SorP!C:C,0))))</f>
        <v>DE-NI</v>
      </c>
      <c r="U711" s="185"/>
      <c r="V711" s="209">
        <f>IF(C711="",NA(),IF(OR(C711="Smelter not listed",C711="Smelter not yet identified"),MATCH($B711&amp;$D711,'Smelter Look-up'!$J:$J,0),MATCH($B711&amp;$C711,'Smelter Look-up'!$J:$J,0)))</f>
        <v>404</v>
      </c>
      <c r="X711" s="210">
        <f t="shared" si="102"/>
        <v>0</v>
      </c>
      <c r="AB711" s="211" t="str">
        <f t="shared" si="103"/>
        <v>TantalumTANIOBIS GmbH</v>
      </c>
    </row>
    <row r="712" spans="1:28" s="210" customFormat="1" ht="20.25">
      <c r="A712" s="165" t="s">
        <v>728</v>
      </c>
      <c r="B712" s="166" t="s">
        <v>1089</v>
      </c>
      <c r="C712" s="170" t="s">
        <v>2416</v>
      </c>
      <c r="D712" s="213"/>
      <c r="E712" s="166" t="s">
        <v>15961</v>
      </c>
      <c r="F712" s="166" t="s">
        <v>728</v>
      </c>
      <c r="G712" s="166" t="s">
        <v>12764</v>
      </c>
      <c r="H712" s="167"/>
      <c r="I712" s="168" t="s">
        <v>1651</v>
      </c>
      <c r="J712" s="168" t="s">
        <v>1652</v>
      </c>
      <c r="K712" s="207"/>
      <c r="L712" s="207"/>
      <c r="M712" s="207"/>
      <c r="N712" s="207"/>
      <c r="O712" s="207"/>
      <c r="P712" s="169"/>
      <c r="Q712" s="208"/>
      <c r="R712" s="166" t="str">
        <f ca="1">IF(ISERROR($V712),"",OFFSET('Smelter Look-up'!$C$4,$V712-4,0)&amp;"")</f>
        <v>NPM Silmet AS</v>
      </c>
      <c r="S712" s="165" t="str">
        <f t="shared" ca="1" si="101"/>
        <v>EE</v>
      </c>
      <c r="T712" s="165" t="str">
        <f ca="1">IF(B712="","",IF(ISERROR(MATCH($J712,SorP!$B$1:$B$6261,0)),"",INDIRECT("'SorP'!$A$"&amp;MATCH($S712&amp;$J712,SorP!C:C,0))))</f>
        <v>EE-45</v>
      </c>
      <c r="U712" s="185"/>
      <c r="V712" s="209">
        <f>IF(C712="",NA(),IF(OR(C712="Smelter not listed",C712="Smelter not yet identified"),MATCH($B712&amp;$D712,'Smelter Look-up'!$J:$J,0),MATCH($B712&amp;$C712,'Smelter Look-up'!$J:$J,0)))</f>
        <v>391</v>
      </c>
      <c r="X712" s="210">
        <f t="shared" si="102"/>
        <v>0</v>
      </c>
      <c r="AB712" s="211" t="str">
        <f t="shared" si="103"/>
        <v>TantalumNPM Silmet AS</v>
      </c>
    </row>
    <row r="713" spans="1:28" s="210" customFormat="1" ht="20.25">
      <c r="A713" s="165" t="s">
        <v>725</v>
      </c>
      <c r="B713" s="166" t="s">
        <v>1089</v>
      </c>
      <c r="C713" s="170" t="s">
        <v>2060</v>
      </c>
      <c r="D713" s="213"/>
      <c r="E713" s="166" t="s">
        <v>15963</v>
      </c>
      <c r="F713" s="166" t="s">
        <v>725</v>
      </c>
      <c r="G713" s="166" t="s">
        <v>12764</v>
      </c>
      <c r="H713" s="167"/>
      <c r="I713" s="168" t="s">
        <v>1645</v>
      </c>
      <c r="J713" s="168" t="s">
        <v>14845</v>
      </c>
      <c r="K713" s="207"/>
      <c r="L713" s="207"/>
      <c r="M713" s="207"/>
      <c r="N713" s="207"/>
      <c r="O713" s="207"/>
      <c r="P713" s="169"/>
      <c r="Q713" s="208"/>
      <c r="R713" s="166" t="str">
        <f ca="1">IF(ISERROR($V713),"",OFFSET('Smelter Look-up'!$C$4,$V713-4,0)&amp;"")</f>
        <v>Metallurgical Products India Pvt., Ltd.</v>
      </c>
      <c r="S713" s="165" t="str">
        <f t="shared" ca="1" si="101"/>
        <v>IN</v>
      </c>
      <c r="T713" s="165" t="str">
        <f ca="1">IF(B713="","",IF(ISERROR(MATCH($J713,SorP!$B$1:$B$6261,0)),"",INDIRECT("'SorP'!$A$"&amp;MATCH($S713&amp;$J713,SorP!C:C,0))))</f>
        <v>IN-MH</v>
      </c>
      <c r="U713" s="185"/>
      <c r="V713" s="209">
        <f>IF(C713="",NA(),IF(OR(C713="Smelter not listed",C713="Smelter not yet identified"),MATCH($B713&amp;$D713,'Smelter Look-up'!$J:$J,0),MATCH($B713&amp;$C713,'Smelter Look-up'!$J:$J,0)))</f>
        <v>381</v>
      </c>
      <c r="X713" s="210">
        <f t="shared" si="102"/>
        <v>0</v>
      </c>
      <c r="AB713" s="211" t="str">
        <f t="shared" si="103"/>
        <v>TantalumMetallurgical Products India Pvt., Ltd.</v>
      </c>
    </row>
    <row r="714" spans="1:28" s="210" customFormat="1" ht="20.25">
      <c r="A714" s="165" t="s">
        <v>727</v>
      </c>
      <c r="B714" s="166" t="s">
        <v>1089</v>
      </c>
      <c r="C714" s="170" t="s">
        <v>1184</v>
      </c>
      <c r="D714" s="213"/>
      <c r="E714" s="166" t="s">
        <v>15964</v>
      </c>
      <c r="F714" s="166" t="s">
        <v>727</v>
      </c>
      <c r="G714" s="166" t="s">
        <v>12764</v>
      </c>
      <c r="H714" s="167"/>
      <c r="I714" s="168" t="s">
        <v>1649</v>
      </c>
      <c r="J714" s="168" t="s">
        <v>1650</v>
      </c>
      <c r="K714" s="207"/>
      <c r="L714" s="207"/>
      <c r="M714" s="207"/>
      <c r="N714" s="207"/>
      <c r="O714" s="207"/>
      <c r="P714" s="169"/>
      <c r="Q714" s="208"/>
      <c r="R714" s="166" t="str">
        <f ca="1">IF(ISERROR($V714),"",OFFSET('Smelter Look-up'!$C$4,$V714-4,0)&amp;"")</f>
        <v>Mitsui Kinzoku Company, Limited</v>
      </c>
      <c r="S714" s="165" t="str">
        <f t="shared" ca="1" si="101"/>
        <v>JP</v>
      </c>
      <c r="T714" s="165" t="str">
        <f ca="1">IF(B714="","",IF(ISERROR(MATCH($J714,SorP!$B$1:$B$6261,0)),"",INDIRECT("'SorP'!$A$"&amp;MATCH($S714&amp;$J714,SorP!C:C,0))))</f>
        <v>JP-40</v>
      </c>
      <c r="U714" s="185"/>
      <c r="V714" s="209">
        <f>IF(C714="",NA(),IF(OR(C714="Smelter not listed",C714="Smelter not yet identified"),MATCH($B714&amp;$D714,'Smelter Look-up'!$J:$J,0),MATCH($B714&amp;$C714,'Smelter Look-up'!$J:$J,0)))</f>
        <v>387</v>
      </c>
      <c r="X714" s="210">
        <f t="shared" si="102"/>
        <v>0</v>
      </c>
      <c r="AB714" s="211" t="str">
        <f t="shared" si="103"/>
        <v>TantalumMitsui Mining and Smelting Co., Ltd.</v>
      </c>
    </row>
    <row r="715" spans="1:28" s="210" customFormat="1" ht="20.25">
      <c r="A715" s="165" t="s">
        <v>757</v>
      </c>
      <c r="B715" s="166" t="s">
        <v>1090</v>
      </c>
      <c r="C715" s="170" t="s">
        <v>13296</v>
      </c>
      <c r="D715" s="213"/>
      <c r="E715" s="166" t="s">
        <v>15964</v>
      </c>
      <c r="F715" s="166" t="s">
        <v>757</v>
      </c>
      <c r="G715" s="166" t="s">
        <v>12764</v>
      </c>
      <c r="H715" s="167"/>
      <c r="I715" s="168" t="s">
        <v>2042</v>
      </c>
      <c r="J715" s="168" t="s">
        <v>2043</v>
      </c>
      <c r="K715" s="207"/>
      <c r="L715" s="207"/>
      <c r="M715" s="207"/>
      <c r="N715" s="207"/>
      <c r="O715" s="207"/>
      <c r="P715" s="169"/>
      <c r="Q715" s="208"/>
      <c r="R715" s="166" t="str">
        <f ca="1">IF(ISERROR($V715),"",OFFSET('Smelter Look-up'!$C$4,$V715-4,0)&amp;"")</f>
        <v>A.L.M.T. Corp.</v>
      </c>
      <c r="S715" s="165" t="str">
        <f t="shared" ca="1" si="101"/>
        <v>JP</v>
      </c>
      <c r="T715" s="165" t="str">
        <f ca="1">IF(B715="","",IF(ISERROR(MATCH($J715,SorP!$B$1:$B$6261,0)),"",INDIRECT("'SorP'!$A$"&amp;MATCH($S715&amp;$J715,SorP!C:C,0))))</f>
        <v>JP-16</v>
      </c>
      <c r="U715" s="185"/>
      <c r="V715" s="209">
        <f>IF(C715="",NA(),IF(OR(C715="Smelter not listed",C715="Smelter not yet identified"),MATCH($B715&amp;$D715,'Smelter Look-up'!$J:$J,0),MATCH($B715&amp;$C715,'Smelter Look-up'!$J:$J,0)))</f>
        <v>574</v>
      </c>
      <c r="X715" s="210">
        <f t="shared" si="102"/>
        <v>0</v>
      </c>
      <c r="AB715" s="211" t="str">
        <f t="shared" si="103"/>
        <v>TungstenA.L.M.T. Corp.</v>
      </c>
    </row>
    <row r="716" spans="1:28" s="210" customFormat="1" ht="20.25">
      <c r="A716" s="165" t="s">
        <v>763</v>
      </c>
      <c r="B716" s="166" t="s">
        <v>1090</v>
      </c>
      <c r="C716" s="170" t="s">
        <v>1335</v>
      </c>
      <c r="D716" s="213"/>
      <c r="E716" s="166" t="s">
        <v>15964</v>
      </c>
      <c r="F716" s="166" t="s">
        <v>763</v>
      </c>
      <c r="G716" s="166" t="s">
        <v>12764</v>
      </c>
      <c r="H716" s="167"/>
      <c r="I716" s="168" t="s">
        <v>2045</v>
      </c>
      <c r="J716" s="168" t="s">
        <v>1527</v>
      </c>
      <c r="K716" s="207"/>
      <c r="L716" s="207"/>
      <c r="M716" s="207"/>
      <c r="N716" s="207"/>
      <c r="O716" s="207"/>
      <c r="P716" s="169"/>
      <c r="Q716" s="208"/>
      <c r="R716" s="166" t="str">
        <f ca="1">IF(ISERROR($V716),"",OFFSET('Smelter Look-up'!$C$4,$V716-4,0)&amp;"")</f>
        <v>Japan New Metals Co., Ltd.</v>
      </c>
      <c r="S716" s="165" t="str">
        <f t="shared" ca="1" si="101"/>
        <v>JP</v>
      </c>
      <c r="T716" s="165" t="str">
        <f ca="1">IF(B716="","",IF(ISERROR(MATCH($J716,SorP!$B$1:$B$6261,0)),"",INDIRECT("'SorP'!$A$"&amp;MATCH($S716&amp;$J716,SorP!C:C,0))))</f>
        <v>JP-05</v>
      </c>
      <c r="U716" s="185"/>
      <c r="V716" s="209">
        <f>IF(C716="",NA(),IF(OR(C716="Smelter not listed",C716="Smelter not yet identified"),MATCH($B716&amp;$D716,'Smelter Look-up'!$J:$J,0),MATCH($B716&amp;$C716,'Smelter Look-up'!$J:$J,0)))</f>
        <v>608</v>
      </c>
      <c r="X716" s="210">
        <f t="shared" si="102"/>
        <v>0</v>
      </c>
      <c r="AB716" s="211" t="str">
        <f t="shared" si="103"/>
        <v>TungstenJapan New Metals Co., Ltd.</v>
      </c>
    </row>
    <row r="717" spans="1:28" s="210" customFormat="1" ht="20.25">
      <c r="A717" s="165" t="s">
        <v>1373</v>
      </c>
      <c r="B717" s="166" t="s">
        <v>1089</v>
      </c>
      <c r="C717" s="170" t="s">
        <v>14520</v>
      </c>
      <c r="D717" s="213"/>
      <c r="E717" s="166" t="s">
        <v>15964</v>
      </c>
      <c r="F717" s="166" t="s">
        <v>1373</v>
      </c>
      <c r="G717" s="166" t="s">
        <v>12764</v>
      </c>
      <c r="H717" s="167"/>
      <c r="I717" s="168" t="s">
        <v>15175</v>
      </c>
      <c r="J717" s="168" t="s">
        <v>1673</v>
      </c>
      <c r="K717" s="207"/>
      <c r="L717" s="207"/>
      <c r="M717" s="207"/>
      <c r="N717" s="207"/>
      <c r="O717" s="207"/>
      <c r="P717" s="169"/>
      <c r="Q717" s="208"/>
      <c r="R717" s="166" t="str">
        <f ca="1">IF(ISERROR($V717),"",OFFSET('Smelter Look-up'!$C$4,$V717-4,0)&amp;"")</f>
        <v>TANIOBIS Japan Co., Ltd.</v>
      </c>
      <c r="S717" s="165" t="str">
        <f t="shared" ca="1" si="101"/>
        <v>JP</v>
      </c>
      <c r="T717" s="165" t="str">
        <f ca="1">IF(B717="","",IF(ISERROR(MATCH($J717,SorP!$B$1:$B$6261,0)),"",INDIRECT("'SorP'!$A$"&amp;MATCH($S717&amp;$J717,SorP!C:C,0))))</f>
        <v>JP-08</v>
      </c>
      <c r="U717" s="185"/>
      <c r="V717" s="209">
        <f>IF(C717="",NA(),IF(OR(C717="Smelter not listed",C717="Smelter not yet identified"),MATCH($B717&amp;$D717,'Smelter Look-up'!$J:$J,0),MATCH($B717&amp;$C717,'Smelter Look-up'!$J:$J,0)))</f>
        <v>405</v>
      </c>
      <c r="X717" s="210">
        <f t="shared" si="102"/>
        <v>0</v>
      </c>
      <c r="AB717" s="211" t="str">
        <f t="shared" si="103"/>
        <v>TantalumTANIOBIS Japan Co., Ltd.</v>
      </c>
    </row>
    <row r="718" spans="1:28" s="210" customFormat="1" ht="20.25">
      <c r="A718" s="165" t="s">
        <v>734</v>
      </c>
      <c r="B718" s="166" t="s">
        <v>1089</v>
      </c>
      <c r="C718" s="170" t="s">
        <v>1661</v>
      </c>
      <c r="D718" s="213"/>
      <c r="E718" s="166" t="s">
        <v>15967</v>
      </c>
      <c r="F718" s="166" t="s">
        <v>734</v>
      </c>
      <c r="G718" s="166" t="s">
        <v>12764</v>
      </c>
      <c r="H718" s="167"/>
      <c r="I718" s="168" t="s">
        <v>1552</v>
      </c>
      <c r="J718" s="168" t="s">
        <v>6872</v>
      </c>
      <c r="K718" s="207"/>
      <c r="L718" s="207"/>
      <c r="M718" s="207"/>
      <c r="N718" s="207"/>
      <c r="O718" s="207"/>
      <c r="P718" s="169"/>
      <c r="Q718" s="208"/>
      <c r="R718" s="166" t="str">
        <f ca="1">IF(ISERROR($V718),"",OFFSET('Smelter Look-up'!$C$4,$V718-4,0)&amp;"")</f>
        <v>Ulba Metallurgical Plant JSC</v>
      </c>
      <c r="S718" s="165" t="str">
        <f t="shared" ca="1" si="101"/>
        <v>KZ</v>
      </c>
      <c r="T718" s="165" t="str">
        <f ca="1">IF(B718="","",IF(ISERROR(MATCH($J718,SorP!$B$1:$B$6261,0)),"",INDIRECT("'SorP'!$A$"&amp;MATCH($S718&amp;$J718,SorP!C:C,0))))</f>
        <v>KZ-35</v>
      </c>
      <c r="U718" s="185"/>
      <c r="V718" s="209">
        <f>IF(C718="",NA(),IF(OR(C718="Smelter not listed",C718="Smelter not yet identified"),MATCH($B718&amp;$D718,'Smelter Look-up'!$J:$J,0),MATCH($B718&amp;$C718,'Smelter Look-up'!$J:$J,0)))</f>
        <v>409</v>
      </c>
      <c r="X718" s="210">
        <f t="shared" si="102"/>
        <v>0</v>
      </c>
      <c r="AB718" s="211" t="str">
        <f t="shared" si="103"/>
        <v>TantalumUlba Metallurgical Plant JSC</v>
      </c>
    </row>
    <row r="719" spans="1:28" s="210" customFormat="1" ht="20.25">
      <c r="A719" s="165" t="s">
        <v>1368</v>
      </c>
      <c r="B719" s="166" t="s">
        <v>1089</v>
      </c>
      <c r="C719" s="170" t="s">
        <v>14519</v>
      </c>
      <c r="D719" s="213"/>
      <c r="E719" s="166" t="s">
        <v>15971</v>
      </c>
      <c r="F719" s="166" t="s">
        <v>1368</v>
      </c>
      <c r="G719" s="166" t="s">
        <v>12764</v>
      </c>
      <c r="H719" s="167"/>
      <c r="I719" s="168" t="s">
        <v>1668</v>
      </c>
      <c r="J719" s="168" t="s">
        <v>1669</v>
      </c>
      <c r="K719" s="207"/>
      <c r="L719" s="207"/>
      <c r="M719" s="207"/>
      <c r="N719" s="207"/>
      <c r="O719" s="207"/>
      <c r="P719" s="169"/>
      <c r="Q719" s="208"/>
      <c r="R719" s="166" t="str">
        <f ca="1">IF(ISERROR($V719),"",OFFSET('Smelter Look-up'!$C$4,$V719-4,0)&amp;"")</f>
        <v>TANIOBIS Co., Ltd.</v>
      </c>
      <c r="S719" s="165" t="str">
        <f t="shared" ca="1" si="101"/>
        <v>TH</v>
      </c>
      <c r="T719" s="165" t="str">
        <f ca="1">IF(B719="","",IF(ISERROR(MATCH($J719,SorP!$B$1:$B$6261,0)),"",INDIRECT("'SorP'!$A$"&amp;MATCH($S719&amp;$J719,SorP!C:C,0))))</f>
        <v>TH-21</v>
      </c>
      <c r="U719" s="185"/>
      <c r="V719" s="209">
        <f>IF(C719="",NA(),IF(OR(C719="Smelter not listed",C719="Smelter not yet identified"),MATCH($B719&amp;$D719,'Smelter Look-up'!$J:$J,0),MATCH($B719&amp;$C719,'Smelter Look-up'!$J:$J,0)))</f>
        <v>403</v>
      </c>
      <c r="X719" s="210">
        <f t="shared" si="102"/>
        <v>0</v>
      </c>
      <c r="AB719" s="211" t="str">
        <f t="shared" si="103"/>
        <v>TantalumTANIOBIS Co., Ltd.</v>
      </c>
    </row>
    <row r="720" spans="1:28" s="210" customFormat="1" ht="25.5">
      <c r="A720" s="165" t="s">
        <v>15202</v>
      </c>
      <c r="B720" s="166" t="s">
        <v>1090</v>
      </c>
      <c r="C720" s="170" t="s">
        <v>15201</v>
      </c>
      <c r="D720" s="213"/>
      <c r="E720" s="166" t="s">
        <v>15978</v>
      </c>
      <c r="F720" s="166" t="s">
        <v>15202</v>
      </c>
      <c r="G720" s="166" t="s">
        <v>12764</v>
      </c>
      <c r="H720" s="167"/>
      <c r="I720" s="168" t="s">
        <v>15210</v>
      </c>
      <c r="J720" s="168" t="s">
        <v>11050</v>
      </c>
      <c r="K720" s="207"/>
      <c r="L720" s="207"/>
      <c r="M720" s="207"/>
      <c r="N720" s="207"/>
      <c r="O720" s="207"/>
      <c r="P720" s="169"/>
      <c r="Q720" s="208"/>
      <c r="R720" s="166" t="str">
        <f ca="1">IF(ISERROR($V720),"",OFFSET('Smelter Look-up'!$C$4,$V720-4,0)&amp;"")</f>
        <v>Lianyou Resources Co., Ltd.</v>
      </c>
      <c r="S720" s="165" t="str">
        <f t="shared" ca="1" si="101"/>
        <v>TW</v>
      </c>
      <c r="T720" s="165" t="str">
        <f ca="1">IF(B720="","",IF(ISERROR(MATCH($J720,SorP!$B$1:$B$6261,0)),"",INDIRECT("'SorP'!$A$"&amp;MATCH($S720&amp;$J720,SorP!C:C,0))))</f>
        <v>TW-ILA</v>
      </c>
      <c r="U720" s="185"/>
      <c r="V720" s="209">
        <f>IF(C720="",NA(),IF(OR(C720="Smelter not listed",C720="Smelter not yet identified"),MATCH($B720&amp;$D720,'Smelter Look-up'!$J:$J,0),MATCH($B720&amp;$C720,'Smelter Look-up'!$J:$J,0)))</f>
        <v>622</v>
      </c>
      <c r="X720" s="210">
        <f t="shared" si="102"/>
        <v>0</v>
      </c>
      <c r="AB720" s="211" t="str">
        <f t="shared" si="103"/>
        <v>TungstenLianyou Resources Co., Ltd.</v>
      </c>
    </row>
    <row r="721" spans="1:28" s="210" customFormat="1" ht="25.5">
      <c r="A721" s="165" t="s">
        <v>13304</v>
      </c>
      <c r="B721" s="166" t="s">
        <v>1090</v>
      </c>
      <c r="C721" s="170" t="s">
        <v>13303</v>
      </c>
      <c r="D721" s="213"/>
      <c r="E721" s="166" t="s">
        <v>15978</v>
      </c>
      <c r="F721" s="166" t="s">
        <v>13304</v>
      </c>
      <c r="G721" s="166" t="s">
        <v>12764</v>
      </c>
      <c r="H721" s="167"/>
      <c r="I721" s="168" t="s">
        <v>13314</v>
      </c>
      <c r="J721" s="168" t="s">
        <v>11044</v>
      </c>
      <c r="K721" s="207"/>
      <c r="L721" s="207"/>
      <c r="M721" s="207"/>
      <c r="N721" s="207"/>
      <c r="O721" s="207"/>
      <c r="P721" s="169"/>
      <c r="Q721" s="208"/>
      <c r="R721" s="166" t="str">
        <f ca="1">IF(ISERROR($V721),"",OFFSET('Smelter Look-up'!$C$4,$V721-4,0)&amp;"")</f>
        <v>Lianyou Metals Co., Ltd.</v>
      </c>
      <c r="S721" s="165" t="str">
        <f t="shared" ca="1" si="101"/>
        <v>TW</v>
      </c>
      <c r="T721" s="165" t="str">
        <f ca="1">IF(B721="","",IF(ISERROR(MATCH($J721,SorP!$B$1:$B$6261,0)),"",INDIRECT("'SorP'!$A$"&amp;MATCH($S721&amp;$J721,SorP!C:C,0))))</f>
        <v>TW-PIF</v>
      </c>
      <c r="U721" s="185"/>
      <c r="V721" s="209">
        <f>IF(C721="",NA(),IF(OR(C721="Smelter not listed",C721="Smelter not yet identified"),MATCH($B721&amp;$D721,'Smelter Look-up'!$J:$J,0),MATCH($B721&amp;$C721,'Smelter Look-up'!$J:$J,0)))</f>
        <v>621</v>
      </c>
      <c r="X721" s="210">
        <f t="shared" si="102"/>
        <v>0</v>
      </c>
      <c r="AB721" s="211" t="str">
        <f t="shared" si="103"/>
        <v>TungstenLianyou Metals Co., Ltd.</v>
      </c>
    </row>
    <row r="722" spans="1:28" s="210" customFormat="1" ht="25.5">
      <c r="A722" s="165" t="s">
        <v>1751</v>
      </c>
      <c r="B722" s="166" t="s">
        <v>1090</v>
      </c>
      <c r="C722" s="170" t="s">
        <v>1750</v>
      </c>
      <c r="D722" s="213"/>
      <c r="E722" s="166" t="s">
        <v>15972</v>
      </c>
      <c r="F722" s="166" t="s">
        <v>1751</v>
      </c>
      <c r="G722" s="166" t="s">
        <v>12764</v>
      </c>
      <c r="H722" s="167"/>
      <c r="I722" s="168" t="s">
        <v>1752</v>
      </c>
      <c r="J722" s="168" t="s">
        <v>1560</v>
      </c>
      <c r="K722" s="207"/>
      <c r="L722" s="207"/>
      <c r="M722" s="207"/>
      <c r="N722" s="207"/>
      <c r="O722" s="207"/>
      <c r="P722" s="169"/>
      <c r="Q722" s="208"/>
      <c r="R722" s="166" t="str">
        <f ca="1">IF(ISERROR($V722),"",OFFSET('Smelter Look-up'!$C$4,$V722-4,0)&amp;"")</f>
        <v>Niagara Refining LLC</v>
      </c>
      <c r="S722" s="165" t="str">
        <f t="shared" ca="1" si="101"/>
        <v>US</v>
      </c>
      <c r="T722" s="165" t="str">
        <f ca="1">IF(B722="","",IF(ISERROR(MATCH($J722,SorP!$B$1:$B$6261,0)),"",INDIRECT("'SorP'!$A$"&amp;MATCH($S722&amp;$J722,SorP!C:C,0))))</f>
        <v>US-NY</v>
      </c>
      <c r="U722" s="185"/>
      <c r="V722" s="209">
        <f>IF(C722="",NA(),IF(OR(C722="Smelter not listed",C722="Smelter not yet identified"),MATCH($B722&amp;$D722,'Smelter Look-up'!$J:$J,0),MATCH($B722&amp;$C722,'Smelter Look-up'!$J:$J,0)))</f>
        <v>629</v>
      </c>
      <c r="X722" s="210">
        <f t="shared" si="102"/>
        <v>0</v>
      </c>
      <c r="AB722" s="211" t="str">
        <f t="shared" si="103"/>
        <v>TungstenNiagara Refining LLC</v>
      </c>
    </row>
    <row r="723" spans="1:28" s="210" customFormat="1" ht="25.5">
      <c r="A723" s="165" t="s">
        <v>1371</v>
      </c>
      <c r="B723" s="166" t="s">
        <v>1089</v>
      </c>
      <c r="C723" s="170" t="s">
        <v>14895</v>
      </c>
      <c r="D723" s="213"/>
      <c r="E723" s="166" t="s">
        <v>15972</v>
      </c>
      <c r="F723" s="166" t="s">
        <v>1371</v>
      </c>
      <c r="G723" s="166" t="s">
        <v>12764</v>
      </c>
      <c r="H723" s="167"/>
      <c r="I723" s="168" t="s">
        <v>1672</v>
      </c>
      <c r="J723" s="168" t="s">
        <v>1566</v>
      </c>
      <c r="K723" s="207"/>
      <c r="L723" s="207"/>
      <c r="M723" s="207"/>
      <c r="N723" s="207"/>
      <c r="O723" s="207"/>
      <c r="P723" s="169"/>
      <c r="Q723" s="208"/>
      <c r="R723" s="166" t="str">
        <f ca="1">IF(ISERROR($V723),"",OFFSET('Smelter Look-up'!$C$4,$V723-4,0)&amp;"")</f>
        <v>Materion Newton Inc.</v>
      </c>
      <c r="S723" s="165" t="str">
        <f t="shared" ca="1" si="101"/>
        <v>US</v>
      </c>
      <c r="T723" s="165" t="str">
        <f ca="1">IF(B723="","",IF(ISERROR(MATCH($J723,SorP!$B$1:$B$6261,0)),"",INDIRECT("'SorP'!$A$"&amp;MATCH($S723&amp;$J723,SorP!C:C,0))))</f>
        <v>US-MA</v>
      </c>
      <c r="U723" s="185"/>
      <c r="V723" s="209">
        <f>IF(C723="",NA(),IF(OR(C723="Smelter not listed",C723="Smelter not yet identified"),MATCH($B723&amp;$D723,'Smelter Look-up'!$J:$J,0),MATCH($B723&amp;$C723,'Smelter Look-up'!$J:$J,0)))</f>
        <v>379</v>
      </c>
      <c r="X723" s="210">
        <f t="shared" si="102"/>
        <v>0</v>
      </c>
      <c r="AB723" s="211" t="str">
        <f t="shared" si="103"/>
        <v>TantalumMaterion Newton Inc.</v>
      </c>
    </row>
    <row r="724" spans="1:28" s="210" customFormat="1" ht="25.5">
      <c r="A724" s="165" t="s">
        <v>1349</v>
      </c>
      <c r="B724" s="166" t="s">
        <v>1089</v>
      </c>
      <c r="C724" s="170" t="s">
        <v>1348</v>
      </c>
      <c r="D724" s="213"/>
      <c r="E724" s="166" t="s">
        <v>15972</v>
      </c>
      <c r="F724" s="166" t="s">
        <v>1349</v>
      </c>
      <c r="G724" s="166" t="s">
        <v>12764</v>
      </c>
      <c r="H724" s="167"/>
      <c r="I724" s="168" t="s">
        <v>15174</v>
      </c>
      <c r="J724" s="168" t="s">
        <v>1664</v>
      </c>
      <c r="K724" s="207"/>
      <c r="L724" s="207"/>
      <c r="M724" s="207"/>
      <c r="N724" s="207"/>
      <c r="O724" s="207"/>
      <c r="P724" s="169"/>
      <c r="Q724" s="208"/>
      <c r="R724" s="166" t="str">
        <f ca="1">IF(ISERROR($V724),"",OFFSET('Smelter Look-up'!$C$4,$V724-4,0)&amp;"")</f>
        <v>D Block Metals, LLC</v>
      </c>
      <c r="S724" s="165" t="str">
        <f t="shared" ca="1" si="101"/>
        <v>US</v>
      </c>
      <c r="T724" s="165" t="str">
        <f ca="1">IF(B724="","",IF(ISERROR(MATCH($J724,SorP!$B$1:$B$6261,0)),"",INDIRECT("'SorP'!$A$"&amp;MATCH($S724&amp;$J724,SorP!C:C,0))))</f>
        <v>US-NC</v>
      </c>
      <c r="U724" s="185"/>
      <c r="V724" s="209">
        <f>IF(C724="",NA(),IF(OR(C724="Smelter not listed",C724="Smelter not yet identified"),MATCH($B724&amp;$D724,'Smelter Look-up'!$J:$J,0),MATCH($B724&amp;$C724,'Smelter Look-up'!$J:$J,0)))</f>
        <v>354</v>
      </c>
      <c r="X724" s="210">
        <f t="shared" si="102"/>
        <v>0</v>
      </c>
      <c r="AB724" s="211" t="str">
        <f t="shared" si="103"/>
        <v>TantalumD Block Metals, LLC</v>
      </c>
    </row>
    <row r="725" spans="1:28" s="210" customFormat="1" ht="25.5">
      <c r="A725" s="165" t="s">
        <v>761</v>
      </c>
      <c r="B725" s="166" t="s">
        <v>1090</v>
      </c>
      <c r="C725" s="170" t="s">
        <v>15199</v>
      </c>
      <c r="D725" s="213"/>
      <c r="E725" s="166" t="s">
        <v>15972</v>
      </c>
      <c r="F725" s="166" t="s">
        <v>761</v>
      </c>
      <c r="G725" s="166" t="s">
        <v>12764</v>
      </c>
      <c r="H725" s="167"/>
      <c r="I725" s="168" t="s">
        <v>1739</v>
      </c>
      <c r="J725" s="168" t="s">
        <v>1660</v>
      </c>
      <c r="K725" s="207"/>
      <c r="L725" s="207"/>
      <c r="M725" s="207"/>
      <c r="N725" s="207"/>
      <c r="O725" s="207"/>
      <c r="P725" s="169"/>
      <c r="Q725" s="208"/>
      <c r="R725" s="166" t="str">
        <f ca="1">IF(ISERROR($V725),"",OFFSET('Smelter Look-up'!$C$4,$V725-4,0)&amp;"")</f>
        <v>Global Tungsten &amp; Powders LLC</v>
      </c>
      <c r="S725" s="165" t="str">
        <f t="shared" ca="1" si="101"/>
        <v>US</v>
      </c>
      <c r="T725" s="165" t="str">
        <f ca="1">IF(B725="","",IF(ISERROR(MATCH($J725,SorP!$B$1:$B$6261,0)),"",INDIRECT("'SorP'!$A$"&amp;MATCH($S725&amp;$J725,SorP!C:C,0))))</f>
        <v>US-PA</v>
      </c>
      <c r="U725" s="185"/>
      <c r="V725" s="209">
        <f>IF(C725="",NA(),IF(OR(C725="Smelter not listed",C725="Smelter not yet identified"),MATCH($B725&amp;$D725,'Smelter Look-up'!$J:$J,0),MATCH($B725&amp;$C725,'Smelter Look-up'!$J:$J,0)))</f>
        <v>596</v>
      </c>
      <c r="X725" s="210">
        <f t="shared" si="102"/>
        <v>0</v>
      </c>
      <c r="AB725" s="211" t="str">
        <f t="shared" si="103"/>
        <v>TungstenGlobal Tungsten &amp; Powders LLC</v>
      </c>
    </row>
    <row r="726" spans="1:28" s="210" customFormat="1" ht="25.5">
      <c r="A726" s="165" t="s">
        <v>733</v>
      </c>
      <c r="B726" s="166" t="s">
        <v>1089</v>
      </c>
      <c r="C726" s="170" t="s">
        <v>1658</v>
      </c>
      <c r="D726" s="213"/>
      <c r="E726" s="166" t="s">
        <v>15972</v>
      </c>
      <c r="F726" s="166" t="s">
        <v>733</v>
      </c>
      <c r="G726" s="166" t="s">
        <v>12764</v>
      </c>
      <c r="H726" s="167"/>
      <c r="I726" s="168" t="s">
        <v>1659</v>
      </c>
      <c r="J726" s="168" t="s">
        <v>1660</v>
      </c>
      <c r="K726" s="207"/>
      <c r="L726" s="207"/>
      <c r="M726" s="207"/>
      <c r="N726" s="207"/>
      <c r="O726" s="207"/>
      <c r="P726" s="169"/>
      <c r="Q726" s="208"/>
      <c r="R726" s="166" t="str">
        <f ca="1">IF(ISERROR($V726),"",OFFSET('Smelter Look-up'!$C$4,$V726-4,0)&amp;"")</f>
        <v>Telex Metals</v>
      </c>
      <c r="S726" s="165" t="str">
        <f t="shared" ca="1" si="101"/>
        <v>US</v>
      </c>
      <c r="T726" s="165" t="str">
        <f ca="1">IF(B726="","",IF(ISERROR(MATCH($J726,SorP!$B$1:$B$6261,0)),"",INDIRECT("'SorP'!$A$"&amp;MATCH($S726&amp;$J726,SorP!C:C,0))))</f>
        <v>US-PA</v>
      </c>
      <c r="U726" s="185"/>
      <c r="V726" s="209">
        <f>IF(C726="",NA(),IF(OR(C726="Smelter not listed",C726="Smelter not yet identified"),MATCH($B726&amp;$D726,'Smelter Look-up'!$J:$J,0),MATCH($B726&amp;$C726,'Smelter Look-up'!$J:$J,0)))</f>
        <v>407</v>
      </c>
      <c r="X726" s="210">
        <f t="shared" si="102"/>
        <v>0</v>
      </c>
      <c r="AB726" s="211" t="str">
        <f t="shared" si="103"/>
        <v>TantalumTelex Metals</v>
      </c>
    </row>
    <row r="727" spans="1:28" s="210" customFormat="1" ht="20.25">
      <c r="A727" s="165" t="s">
        <v>1382</v>
      </c>
      <c r="B727" s="166" t="s">
        <v>1090</v>
      </c>
      <c r="C727" s="170" t="s">
        <v>14542</v>
      </c>
      <c r="D727" s="213"/>
      <c r="E727" s="166" t="s">
        <v>15974</v>
      </c>
      <c r="F727" s="166" t="s">
        <v>1382</v>
      </c>
      <c r="G727" s="166" t="s">
        <v>12764</v>
      </c>
      <c r="H727" s="167"/>
      <c r="I727" s="168" t="s">
        <v>1749</v>
      </c>
      <c r="J727" s="168" t="s">
        <v>11692</v>
      </c>
      <c r="K727" s="207"/>
      <c r="L727" s="207"/>
      <c r="M727" s="207"/>
      <c r="N727" s="207"/>
      <c r="O727" s="207"/>
      <c r="P727" s="169"/>
      <c r="Q727" s="208"/>
      <c r="R727" s="166" t="str">
        <f ca="1">IF(ISERROR($V727),"",OFFSET('Smelter Look-up'!$C$4,$V727-4,0)&amp;"")</f>
        <v>Masan High-Tech Materials</v>
      </c>
      <c r="S727" s="165" t="str">
        <f t="shared" ca="1" si="101"/>
        <v>VN</v>
      </c>
      <c r="T727" s="165" t="str">
        <f ca="1">IF(B727="","",IF(ISERROR(MATCH($J727,SorP!$B$1:$B$6261,0)),"",INDIRECT("'SorP'!$A$"&amp;MATCH($S727&amp;$J727,SorP!C:C,0))))</f>
        <v>VN-69</v>
      </c>
      <c r="U727" s="185"/>
      <c r="V727" s="209">
        <f>IF(C727="",NA(),IF(OR(C727="Smelter not listed",C727="Smelter not yet identified"),MATCH($B727&amp;$D727,'Smelter Look-up'!$J:$J,0),MATCH($B727&amp;$C727,'Smelter Look-up'!$J:$J,0)))</f>
        <v>624</v>
      </c>
      <c r="X727" s="210">
        <f t="shared" si="102"/>
        <v>0</v>
      </c>
      <c r="AB727" s="211" t="str">
        <f t="shared" si="103"/>
        <v>TungstenMasan High-Tech Materials</v>
      </c>
    </row>
    <row r="728" spans="1:28" s="210" customFormat="1" ht="20.25">
      <c r="A728" s="165"/>
      <c r="B728" s="166" t="s">
        <v>15973</v>
      </c>
      <c r="C728" s="170" t="s">
        <v>15973</v>
      </c>
      <c r="D728" s="213"/>
      <c r="E728" s="166" t="s">
        <v>15973</v>
      </c>
      <c r="F728" s="166" t="s">
        <v>15973</v>
      </c>
      <c r="G728" s="166" t="s">
        <v>15973</v>
      </c>
      <c r="H728" s="167" t="s">
        <v>15973</v>
      </c>
      <c r="I728" s="168" t="s">
        <v>15973</v>
      </c>
      <c r="J728" s="168" t="s">
        <v>15973</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si="102"/>
        <v>0</v>
      </c>
      <c r="AB728" s="211" t="str">
        <f t="shared" si="103"/>
        <v/>
      </c>
    </row>
    <row r="729" spans="1:28" s="210" customFormat="1" ht="20.25">
      <c r="A729" s="165"/>
      <c r="B729" s="166" t="s">
        <v>15973</v>
      </c>
      <c r="C729" s="170" t="s">
        <v>15973</v>
      </c>
      <c r="D729" s="213"/>
      <c r="E729" s="166" t="s">
        <v>15973</v>
      </c>
      <c r="F729" s="166" t="s">
        <v>15973</v>
      </c>
      <c r="G729" s="166" t="s">
        <v>15973</v>
      </c>
      <c r="H729" s="167" t="s">
        <v>15973</v>
      </c>
      <c r="I729" s="168" t="s">
        <v>15973</v>
      </c>
      <c r="J729" s="168" t="s">
        <v>15973</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si="102"/>
        <v>0</v>
      </c>
      <c r="AB729" s="211" t="str">
        <f t="shared" si="103"/>
        <v/>
      </c>
    </row>
    <row r="730" spans="1:28" s="210" customFormat="1" ht="20.25">
      <c r="A730" s="165"/>
      <c r="B730" s="166" t="s">
        <v>15973</v>
      </c>
      <c r="C730" s="170" t="s">
        <v>15973</v>
      </c>
      <c r="D730" s="213"/>
      <c r="E730" s="166" t="s">
        <v>15973</v>
      </c>
      <c r="F730" s="166" t="s">
        <v>15973</v>
      </c>
      <c r="G730" s="166" t="s">
        <v>15973</v>
      </c>
      <c r="H730" s="167" t="s">
        <v>15973</v>
      </c>
      <c r="I730" s="168" t="s">
        <v>15973</v>
      </c>
      <c r="J730" s="168" t="s">
        <v>15973</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si="102"/>
        <v>0</v>
      </c>
      <c r="AB730" s="211" t="str">
        <f t="shared" si="103"/>
        <v/>
      </c>
    </row>
    <row r="731" spans="1:28" s="210" customFormat="1" ht="20.25">
      <c r="A731" s="165"/>
      <c r="B731" s="166" t="s">
        <v>15973</v>
      </c>
      <c r="C731" s="170" t="s">
        <v>15973</v>
      </c>
      <c r="D731" s="213"/>
      <c r="E731" s="166" t="s">
        <v>15973</v>
      </c>
      <c r="F731" s="166" t="s">
        <v>15973</v>
      </c>
      <c r="G731" s="166" t="s">
        <v>15973</v>
      </c>
      <c r="H731" s="167" t="s">
        <v>15973</v>
      </c>
      <c r="I731" s="168" t="s">
        <v>15973</v>
      </c>
      <c r="J731" s="168" t="s">
        <v>15973</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si="102"/>
        <v>0</v>
      </c>
      <c r="AB731" s="211" t="str">
        <f t="shared" si="103"/>
        <v/>
      </c>
    </row>
    <row r="732" spans="1:28" s="210" customFormat="1" ht="20.25">
      <c r="A732" s="165"/>
      <c r="B732" s="166" t="s">
        <v>15973</v>
      </c>
      <c r="C732" s="170" t="s">
        <v>15973</v>
      </c>
      <c r="D732" s="213"/>
      <c r="E732" s="166" t="s">
        <v>15973</v>
      </c>
      <c r="F732" s="166" t="s">
        <v>15973</v>
      </c>
      <c r="G732" s="166" t="s">
        <v>15973</v>
      </c>
      <c r="H732" s="167" t="s">
        <v>15973</v>
      </c>
      <c r="I732" s="168" t="s">
        <v>15973</v>
      </c>
      <c r="J732" s="168" t="s">
        <v>15973</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si="105">IF(AND(C732="Smelter not listed",OR(LEN(D732)=0,LEN(E732)=0)),1,0)</f>
        <v>0</v>
      </c>
      <c r="AB732" s="211" t="str">
        <f t="shared" ref="AB732:AB762" si="106">B732&amp;C732</f>
        <v/>
      </c>
    </row>
    <row r="733" spans="1:28" s="210" customFormat="1" ht="20.25">
      <c r="A733" s="165"/>
      <c r="B733" s="166" t="s">
        <v>15973</v>
      </c>
      <c r="C733" s="170" t="s">
        <v>15973</v>
      </c>
      <c r="D733" s="213"/>
      <c r="E733" s="166" t="s">
        <v>15973</v>
      </c>
      <c r="F733" s="166" t="s">
        <v>15973</v>
      </c>
      <c r="G733" s="166" t="s">
        <v>15973</v>
      </c>
      <c r="H733" s="167" t="s">
        <v>15973</v>
      </c>
      <c r="I733" s="168" t="s">
        <v>15973</v>
      </c>
      <c r="J733" s="168" t="s">
        <v>15973</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si="105"/>
        <v>0</v>
      </c>
      <c r="AB733" s="211" t="str">
        <f t="shared" si="106"/>
        <v/>
      </c>
    </row>
    <row r="734" spans="1:28" s="210" customFormat="1" ht="20.25">
      <c r="A734" s="165"/>
      <c r="B734" s="166" t="s">
        <v>15973</v>
      </c>
      <c r="C734" s="170" t="s">
        <v>15973</v>
      </c>
      <c r="D734" s="213"/>
      <c r="E734" s="166" t="s">
        <v>15973</v>
      </c>
      <c r="F734" s="166" t="s">
        <v>15973</v>
      </c>
      <c r="G734" s="166" t="s">
        <v>15973</v>
      </c>
      <c r="H734" s="167" t="s">
        <v>15973</v>
      </c>
      <c r="I734" s="168" t="s">
        <v>15973</v>
      </c>
      <c r="J734" s="168" t="s">
        <v>15973</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si="105"/>
        <v>0</v>
      </c>
      <c r="AB734" s="211" t="str">
        <f t="shared" si="106"/>
        <v/>
      </c>
    </row>
    <row r="735" spans="1:28" s="210" customFormat="1" ht="20.25">
      <c r="A735" s="165"/>
      <c r="B735" s="166" t="s">
        <v>15973</v>
      </c>
      <c r="C735" s="170" t="s">
        <v>15973</v>
      </c>
      <c r="D735" s="213"/>
      <c r="E735" s="166" t="s">
        <v>15973</v>
      </c>
      <c r="F735" s="166" t="s">
        <v>15973</v>
      </c>
      <c r="G735" s="166" t="s">
        <v>15973</v>
      </c>
      <c r="H735" s="167" t="s">
        <v>15973</v>
      </c>
      <c r="I735" s="168" t="s">
        <v>15973</v>
      </c>
      <c r="J735" s="168" t="s">
        <v>15973</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si="105"/>
        <v>0</v>
      </c>
      <c r="AB735" s="211" t="str">
        <f t="shared" si="106"/>
        <v/>
      </c>
    </row>
    <row r="736" spans="1:28" s="210" customFormat="1" ht="20.25">
      <c r="A736" s="165"/>
      <c r="B736" s="166" t="s">
        <v>15973</v>
      </c>
      <c r="C736" s="170" t="s">
        <v>15973</v>
      </c>
      <c r="D736" s="213"/>
      <c r="E736" s="166" t="s">
        <v>15973</v>
      </c>
      <c r="F736" s="166" t="s">
        <v>15973</v>
      </c>
      <c r="G736" s="166" t="s">
        <v>15973</v>
      </c>
      <c r="H736" s="167" t="s">
        <v>15973</v>
      </c>
      <c r="I736" s="168" t="s">
        <v>15973</v>
      </c>
      <c r="J736" s="168" t="s">
        <v>15973</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si="105"/>
        <v>0</v>
      </c>
      <c r="AB736" s="211" t="str">
        <f t="shared" si="106"/>
        <v/>
      </c>
    </row>
    <row r="737" spans="1:28" s="210" customFormat="1" ht="20.25">
      <c r="A737" s="165"/>
      <c r="B737" s="166" t="s">
        <v>15973</v>
      </c>
      <c r="C737" s="170" t="s">
        <v>15973</v>
      </c>
      <c r="D737" s="213"/>
      <c r="E737" s="166" t="s">
        <v>15973</v>
      </c>
      <c r="F737" s="166" t="s">
        <v>15973</v>
      </c>
      <c r="G737" s="166" t="s">
        <v>15973</v>
      </c>
      <c r="H737" s="167" t="s">
        <v>15973</v>
      </c>
      <c r="I737" s="168" t="s">
        <v>15973</v>
      </c>
      <c r="J737" s="168" t="s">
        <v>15973</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si="105"/>
        <v>0</v>
      </c>
      <c r="AB737" s="211" t="str">
        <f t="shared" si="106"/>
        <v/>
      </c>
    </row>
    <row r="738" spans="1:28" s="210" customFormat="1" ht="20.25">
      <c r="A738" s="165"/>
      <c r="B738" s="166" t="s">
        <v>15973</v>
      </c>
      <c r="C738" s="170" t="s">
        <v>15973</v>
      </c>
      <c r="D738" s="213"/>
      <c r="E738" s="166" t="s">
        <v>15973</v>
      </c>
      <c r="F738" s="166" t="s">
        <v>15973</v>
      </c>
      <c r="G738" s="166" t="s">
        <v>15973</v>
      </c>
      <c r="H738" s="167" t="s">
        <v>15973</v>
      </c>
      <c r="I738" s="168" t="s">
        <v>15973</v>
      </c>
      <c r="J738" s="168" t="s">
        <v>15973</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si="105"/>
        <v>0</v>
      </c>
      <c r="AB738" s="211" t="str">
        <f t="shared" si="106"/>
        <v/>
      </c>
    </row>
    <row r="739" spans="1:28" s="210" customFormat="1" ht="20.25">
      <c r="A739" s="165"/>
      <c r="B739" s="166" t="s">
        <v>15973</v>
      </c>
      <c r="C739" s="170" t="s">
        <v>15973</v>
      </c>
      <c r="D739" s="213"/>
      <c r="E739" s="166" t="s">
        <v>15973</v>
      </c>
      <c r="F739" s="166" t="s">
        <v>15973</v>
      </c>
      <c r="G739" s="166" t="s">
        <v>15973</v>
      </c>
      <c r="H739" s="167" t="s">
        <v>15973</v>
      </c>
      <c r="I739" s="168" t="s">
        <v>15973</v>
      </c>
      <c r="J739" s="168" t="s">
        <v>15973</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si="105"/>
        <v>0</v>
      </c>
      <c r="AB739" s="211" t="str">
        <f t="shared" si="106"/>
        <v/>
      </c>
    </row>
    <row r="740" spans="1:28" s="210" customFormat="1" ht="20.25">
      <c r="A740" s="165"/>
      <c r="B740" s="166" t="s">
        <v>15973</v>
      </c>
      <c r="C740" s="170" t="s">
        <v>15973</v>
      </c>
      <c r="D740" s="213"/>
      <c r="E740" s="166" t="s">
        <v>15973</v>
      </c>
      <c r="F740" s="166" t="s">
        <v>15973</v>
      </c>
      <c r="G740" s="166" t="s">
        <v>15973</v>
      </c>
      <c r="H740" s="167" t="s">
        <v>15973</v>
      </c>
      <c r="I740" s="168" t="s">
        <v>15973</v>
      </c>
      <c r="J740" s="168" t="s">
        <v>15973</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si="105"/>
        <v>0</v>
      </c>
      <c r="AB740" s="211" t="str">
        <f t="shared" si="106"/>
        <v/>
      </c>
    </row>
    <row r="741" spans="1:28" s="210" customFormat="1" ht="20.25">
      <c r="A741" s="165"/>
      <c r="B741" s="166" t="s">
        <v>15973</v>
      </c>
      <c r="C741" s="170" t="s">
        <v>15973</v>
      </c>
      <c r="D741" s="213"/>
      <c r="E741" s="166" t="s">
        <v>15973</v>
      </c>
      <c r="F741" s="166" t="s">
        <v>15973</v>
      </c>
      <c r="G741" s="166" t="s">
        <v>15973</v>
      </c>
      <c r="H741" s="167" t="s">
        <v>15973</v>
      </c>
      <c r="I741" s="168" t="s">
        <v>15973</v>
      </c>
      <c r="J741" s="168" t="s">
        <v>15973</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si="105"/>
        <v>0</v>
      </c>
      <c r="AB741" s="211" t="str">
        <f t="shared" si="106"/>
        <v/>
      </c>
    </row>
    <row r="742" spans="1:28" s="210" customFormat="1" ht="20.25">
      <c r="A742" s="165"/>
      <c r="B742" s="166" t="s">
        <v>15973</v>
      </c>
      <c r="C742" s="170" t="s">
        <v>15973</v>
      </c>
      <c r="D742" s="213"/>
      <c r="E742" s="166" t="s">
        <v>15973</v>
      </c>
      <c r="F742" s="166" t="s">
        <v>15973</v>
      </c>
      <c r="G742" s="166" t="s">
        <v>15973</v>
      </c>
      <c r="H742" s="167" t="s">
        <v>15973</v>
      </c>
      <c r="I742" s="168" t="s">
        <v>15973</v>
      </c>
      <c r="J742" s="168" t="s">
        <v>15973</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si="105"/>
        <v>0</v>
      </c>
      <c r="AB742" s="211" t="str">
        <f t="shared" si="106"/>
        <v/>
      </c>
    </row>
    <row r="743" spans="1:28" s="210" customFormat="1" ht="20.25">
      <c r="A743" s="165"/>
      <c r="B743" s="166" t="s">
        <v>15973</v>
      </c>
      <c r="C743" s="170" t="s">
        <v>15973</v>
      </c>
      <c r="D743" s="213"/>
      <c r="E743" s="166" t="s">
        <v>15973</v>
      </c>
      <c r="F743" s="166" t="s">
        <v>15973</v>
      </c>
      <c r="G743" s="166" t="s">
        <v>15973</v>
      </c>
      <c r="H743" s="167" t="s">
        <v>15973</v>
      </c>
      <c r="I743" s="168" t="s">
        <v>15973</v>
      </c>
      <c r="J743" s="168" t="s">
        <v>15973</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si="105"/>
        <v>0</v>
      </c>
      <c r="AB743" s="211" t="str">
        <f t="shared" si="106"/>
        <v/>
      </c>
    </row>
    <row r="744" spans="1:28" s="210" customFormat="1" ht="20.25">
      <c r="A744" s="165"/>
      <c r="B744" s="166" t="s">
        <v>15973</v>
      </c>
      <c r="C744" s="170" t="s">
        <v>15973</v>
      </c>
      <c r="D744" s="213"/>
      <c r="E744" s="166" t="s">
        <v>15973</v>
      </c>
      <c r="F744" s="166" t="s">
        <v>15973</v>
      </c>
      <c r="G744" s="166" t="s">
        <v>15973</v>
      </c>
      <c r="H744" s="167" t="s">
        <v>15973</v>
      </c>
      <c r="I744" s="168" t="s">
        <v>15973</v>
      </c>
      <c r="J744" s="168" t="s">
        <v>15973</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si="105"/>
        <v>0</v>
      </c>
      <c r="AB744" s="211" t="str">
        <f t="shared" si="106"/>
        <v/>
      </c>
    </row>
    <row r="745" spans="1:28" s="210" customFormat="1" ht="20.25">
      <c r="A745" s="165"/>
      <c r="B745" s="166" t="s">
        <v>15973</v>
      </c>
      <c r="C745" s="170" t="s">
        <v>15973</v>
      </c>
      <c r="D745" s="213"/>
      <c r="E745" s="166" t="s">
        <v>15973</v>
      </c>
      <c r="F745" s="166" t="s">
        <v>15973</v>
      </c>
      <c r="G745" s="166" t="s">
        <v>15973</v>
      </c>
      <c r="H745" s="167" t="s">
        <v>15973</v>
      </c>
      <c r="I745" s="168" t="s">
        <v>15973</v>
      </c>
      <c r="J745" s="168" t="s">
        <v>15973</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si="105"/>
        <v>0</v>
      </c>
      <c r="AB745" s="211" t="str">
        <f t="shared" si="106"/>
        <v/>
      </c>
    </row>
    <row r="746" spans="1:28" s="210" customFormat="1" ht="20.25">
      <c r="A746" s="165"/>
      <c r="B746" s="166" t="s">
        <v>15973</v>
      </c>
      <c r="C746" s="170" t="s">
        <v>15973</v>
      </c>
      <c r="D746" s="213"/>
      <c r="E746" s="166" t="s">
        <v>15973</v>
      </c>
      <c r="F746" s="166" t="s">
        <v>15973</v>
      </c>
      <c r="G746" s="166" t="s">
        <v>15973</v>
      </c>
      <c r="H746" s="167" t="s">
        <v>15973</v>
      </c>
      <c r="I746" s="168" t="s">
        <v>15973</v>
      </c>
      <c r="J746" s="168" t="s">
        <v>15973</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si="105"/>
        <v>0</v>
      </c>
      <c r="AB746" s="211" t="str">
        <f t="shared" si="106"/>
        <v/>
      </c>
    </row>
    <row r="747" spans="1:28" s="210" customFormat="1" ht="20.25">
      <c r="A747" s="165"/>
      <c r="B747" s="166" t="s">
        <v>15973</v>
      </c>
      <c r="C747" s="170" t="s">
        <v>15973</v>
      </c>
      <c r="D747" s="213"/>
      <c r="E747" s="166" t="s">
        <v>15973</v>
      </c>
      <c r="F747" s="166" t="s">
        <v>15973</v>
      </c>
      <c r="G747" s="166" t="s">
        <v>15973</v>
      </c>
      <c r="H747" s="167" t="s">
        <v>15973</v>
      </c>
      <c r="I747" s="168" t="s">
        <v>15973</v>
      </c>
      <c r="J747" s="168" t="s">
        <v>15973</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si="105"/>
        <v>0</v>
      </c>
      <c r="AB747" s="211" t="str">
        <f t="shared" si="106"/>
        <v/>
      </c>
    </row>
    <row r="748" spans="1:28" s="210" customFormat="1" ht="20.25">
      <c r="A748" s="165"/>
      <c r="B748" s="166" t="s">
        <v>15973</v>
      </c>
      <c r="C748" s="170" t="s">
        <v>15973</v>
      </c>
      <c r="D748" s="213"/>
      <c r="E748" s="166" t="s">
        <v>15973</v>
      </c>
      <c r="F748" s="166" t="s">
        <v>15973</v>
      </c>
      <c r="G748" s="166" t="s">
        <v>15973</v>
      </c>
      <c r="H748" s="167" t="s">
        <v>15973</v>
      </c>
      <c r="I748" s="168" t="s">
        <v>15973</v>
      </c>
      <c r="J748" s="168" t="s">
        <v>15973</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si="105"/>
        <v>0</v>
      </c>
      <c r="AB748" s="211" t="str">
        <f t="shared" si="106"/>
        <v/>
      </c>
    </row>
    <row r="749" spans="1:28" s="210" customFormat="1" ht="20.25">
      <c r="A749" s="165"/>
      <c r="B749" s="166" t="s">
        <v>15973</v>
      </c>
      <c r="C749" s="170" t="s">
        <v>15973</v>
      </c>
      <c r="D749" s="213"/>
      <c r="E749" s="166" t="s">
        <v>15973</v>
      </c>
      <c r="F749" s="166" t="s">
        <v>15973</v>
      </c>
      <c r="G749" s="166" t="s">
        <v>15973</v>
      </c>
      <c r="H749" s="167" t="s">
        <v>15973</v>
      </c>
      <c r="I749" s="168" t="s">
        <v>15973</v>
      </c>
      <c r="J749" s="168" t="s">
        <v>15973</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si="105"/>
        <v>0</v>
      </c>
      <c r="AB749" s="211" t="str">
        <f t="shared" si="106"/>
        <v/>
      </c>
    </row>
    <row r="750" spans="1:28" s="210" customFormat="1" ht="20.25">
      <c r="A750" s="165"/>
      <c r="B750" s="166" t="s">
        <v>15973</v>
      </c>
      <c r="C750" s="170" t="s">
        <v>15973</v>
      </c>
      <c r="D750" s="213"/>
      <c r="E750" s="166" t="s">
        <v>15973</v>
      </c>
      <c r="F750" s="166" t="s">
        <v>15973</v>
      </c>
      <c r="G750" s="166" t="s">
        <v>15973</v>
      </c>
      <c r="H750" s="167" t="s">
        <v>15973</v>
      </c>
      <c r="I750" s="168" t="s">
        <v>15973</v>
      </c>
      <c r="J750" s="168" t="s">
        <v>15973</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si="105"/>
        <v>0</v>
      </c>
      <c r="AB750" s="211" t="str">
        <f t="shared" si="106"/>
        <v/>
      </c>
    </row>
    <row r="751" spans="1:28" s="210" customFormat="1" ht="20.25">
      <c r="A751" s="165"/>
      <c r="B751" s="166" t="s">
        <v>15973</v>
      </c>
      <c r="C751" s="170" t="s">
        <v>15973</v>
      </c>
      <c r="D751" s="213"/>
      <c r="E751" s="166" t="s">
        <v>15973</v>
      </c>
      <c r="F751" s="166" t="s">
        <v>15973</v>
      </c>
      <c r="G751" s="166" t="s">
        <v>15973</v>
      </c>
      <c r="H751" s="167" t="s">
        <v>15973</v>
      </c>
      <c r="I751" s="168" t="s">
        <v>15973</v>
      </c>
      <c r="J751" s="168" t="s">
        <v>15973</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si="105"/>
        <v>0</v>
      </c>
      <c r="AB751" s="211" t="str">
        <f t="shared" si="106"/>
        <v/>
      </c>
    </row>
    <row r="752" spans="1:28" s="210" customFormat="1" ht="20.25">
      <c r="A752" s="165"/>
      <c r="B752" s="166" t="s">
        <v>15973</v>
      </c>
      <c r="C752" s="170" t="s">
        <v>15973</v>
      </c>
      <c r="D752" s="213"/>
      <c r="E752" s="166" t="s">
        <v>15973</v>
      </c>
      <c r="F752" s="166" t="s">
        <v>15973</v>
      </c>
      <c r="G752" s="166" t="s">
        <v>15973</v>
      </c>
      <c r="H752" s="167" t="s">
        <v>15973</v>
      </c>
      <c r="I752" s="168" t="s">
        <v>15973</v>
      </c>
      <c r="J752" s="168" t="s">
        <v>15973</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si="105"/>
        <v>0</v>
      </c>
      <c r="AB752" s="211" t="str">
        <f t="shared" si="106"/>
        <v/>
      </c>
    </row>
    <row r="753" spans="1:28" s="210" customFormat="1" ht="20.25">
      <c r="A753" s="165"/>
      <c r="B753" s="166" t="s">
        <v>15973</v>
      </c>
      <c r="C753" s="170" t="s">
        <v>15973</v>
      </c>
      <c r="D753" s="213"/>
      <c r="E753" s="166" t="s">
        <v>15973</v>
      </c>
      <c r="F753" s="166" t="s">
        <v>15973</v>
      </c>
      <c r="G753" s="166" t="s">
        <v>15973</v>
      </c>
      <c r="H753" s="167" t="s">
        <v>15973</v>
      </c>
      <c r="I753" s="168" t="s">
        <v>15973</v>
      </c>
      <c r="J753" s="168" t="s">
        <v>15973</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si="105"/>
        <v>0</v>
      </c>
      <c r="AB753" s="211" t="str">
        <f t="shared" si="106"/>
        <v/>
      </c>
    </row>
    <row r="754" spans="1:28" s="210" customFormat="1" ht="20.25">
      <c r="A754" s="165"/>
      <c r="B754" s="166" t="s">
        <v>15973</v>
      </c>
      <c r="C754" s="170" t="s">
        <v>15973</v>
      </c>
      <c r="D754" s="213"/>
      <c r="E754" s="166" t="s">
        <v>15973</v>
      </c>
      <c r="F754" s="166" t="s">
        <v>15973</v>
      </c>
      <c r="G754" s="166" t="s">
        <v>15973</v>
      </c>
      <c r="H754" s="167" t="s">
        <v>15973</v>
      </c>
      <c r="I754" s="168" t="s">
        <v>15973</v>
      </c>
      <c r="J754" s="168" t="s">
        <v>15973</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si="105"/>
        <v>0</v>
      </c>
      <c r="AB754" s="211" t="str">
        <f t="shared" si="106"/>
        <v/>
      </c>
    </row>
    <row r="755" spans="1:28" s="210" customFormat="1" ht="20.25">
      <c r="A755" s="165"/>
      <c r="B755" s="166" t="s">
        <v>15973</v>
      </c>
      <c r="C755" s="170" t="s">
        <v>15973</v>
      </c>
      <c r="D755" s="213"/>
      <c r="E755" s="166" t="s">
        <v>15973</v>
      </c>
      <c r="F755" s="166" t="s">
        <v>15973</v>
      </c>
      <c r="G755" s="166" t="s">
        <v>15973</v>
      </c>
      <c r="H755" s="167" t="s">
        <v>15973</v>
      </c>
      <c r="I755" s="168" t="s">
        <v>15973</v>
      </c>
      <c r="J755" s="168" t="s">
        <v>15973</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si="105"/>
        <v>0</v>
      </c>
      <c r="AB755" s="211" t="str">
        <f t="shared" si="106"/>
        <v/>
      </c>
    </row>
    <row r="756" spans="1:28" s="210" customFormat="1" ht="20.25">
      <c r="A756" s="165"/>
      <c r="B756" s="166" t="s">
        <v>15973</v>
      </c>
      <c r="C756" s="170" t="s">
        <v>15973</v>
      </c>
      <c r="D756" s="213"/>
      <c r="E756" s="166" t="s">
        <v>15973</v>
      </c>
      <c r="F756" s="166" t="s">
        <v>15973</v>
      </c>
      <c r="G756" s="166" t="s">
        <v>15973</v>
      </c>
      <c r="H756" s="167" t="s">
        <v>15973</v>
      </c>
      <c r="I756" s="168" t="s">
        <v>15973</v>
      </c>
      <c r="J756" s="168" t="s">
        <v>15973</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si="105"/>
        <v>0</v>
      </c>
      <c r="AB756" s="211" t="str">
        <f t="shared" si="106"/>
        <v/>
      </c>
    </row>
    <row r="757" spans="1:28" s="210" customFormat="1" ht="20.25">
      <c r="A757" s="165"/>
      <c r="B757" s="166" t="s">
        <v>15973</v>
      </c>
      <c r="C757" s="170" t="s">
        <v>15973</v>
      </c>
      <c r="D757" s="213"/>
      <c r="E757" s="166" t="s">
        <v>15973</v>
      </c>
      <c r="F757" s="166" t="s">
        <v>15973</v>
      </c>
      <c r="G757" s="166" t="s">
        <v>15973</v>
      </c>
      <c r="H757" s="167" t="s">
        <v>15973</v>
      </c>
      <c r="I757" s="168" t="s">
        <v>15973</v>
      </c>
      <c r="J757" s="168" t="s">
        <v>15973</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si="105"/>
        <v>0</v>
      </c>
      <c r="AB757" s="211" t="str">
        <f t="shared" si="106"/>
        <v/>
      </c>
    </row>
    <row r="758" spans="1:28" s="210" customFormat="1" ht="20.25">
      <c r="A758" s="165"/>
      <c r="B758" s="166" t="s">
        <v>15973</v>
      </c>
      <c r="C758" s="170" t="s">
        <v>15973</v>
      </c>
      <c r="D758" s="213"/>
      <c r="E758" s="166" t="s">
        <v>15973</v>
      </c>
      <c r="F758" s="166" t="s">
        <v>15973</v>
      </c>
      <c r="G758" s="166" t="s">
        <v>15973</v>
      </c>
      <c r="H758" s="167" t="s">
        <v>15973</v>
      </c>
      <c r="I758" s="168" t="s">
        <v>15973</v>
      </c>
      <c r="J758" s="168" t="s">
        <v>15973</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si="105"/>
        <v>0</v>
      </c>
      <c r="AB758" s="211" t="str">
        <f t="shared" si="106"/>
        <v/>
      </c>
    </row>
    <row r="759" spans="1:28" s="210" customFormat="1" ht="20.25">
      <c r="A759" s="165"/>
      <c r="B759" s="166" t="s">
        <v>15973</v>
      </c>
      <c r="C759" s="170" t="s">
        <v>15973</v>
      </c>
      <c r="D759" s="213"/>
      <c r="E759" s="166" t="s">
        <v>15973</v>
      </c>
      <c r="F759" s="166" t="s">
        <v>15973</v>
      </c>
      <c r="G759" s="166" t="s">
        <v>15973</v>
      </c>
      <c r="H759" s="167" t="s">
        <v>15973</v>
      </c>
      <c r="I759" s="168" t="s">
        <v>15973</v>
      </c>
      <c r="J759" s="168" t="s">
        <v>15973</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si="105"/>
        <v>0</v>
      </c>
      <c r="AB759" s="211" t="str">
        <f t="shared" si="106"/>
        <v/>
      </c>
    </row>
    <row r="760" spans="1:28" s="210" customFormat="1" ht="20.25">
      <c r="A760" s="165"/>
      <c r="B760" s="166" t="s">
        <v>15973</v>
      </c>
      <c r="C760" s="170" t="s">
        <v>15973</v>
      </c>
      <c r="D760" s="213"/>
      <c r="E760" s="166" t="s">
        <v>15973</v>
      </c>
      <c r="F760" s="166" t="s">
        <v>15973</v>
      </c>
      <c r="G760" s="166" t="s">
        <v>15973</v>
      </c>
      <c r="H760" s="167" t="s">
        <v>15973</v>
      </c>
      <c r="I760" s="168" t="s">
        <v>15973</v>
      </c>
      <c r="J760" s="168" t="s">
        <v>15973</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si="105"/>
        <v>0</v>
      </c>
      <c r="AB760" s="211" t="str">
        <f t="shared" si="106"/>
        <v/>
      </c>
    </row>
    <row r="761" spans="1:28" s="210" customFormat="1" ht="20.25">
      <c r="A761" s="165"/>
      <c r="B761" s="166" t="s">
        <v>15973</v>
      </c>
      <c r="C761" s="170" t="s">
        <v>15973</v>
      </c>
      <c r="D761" s="213"/>
      <c r="E761" s="166" t="s">
        <v>15973</v>
      </c>
      <c r="F761" s="166" t="s">
        <v>15973</v>
      </c>
      <c r="G761" s="166" t="s">
        <v>15973</v>
      </c>
      <c r="H761" s="167" t="s">
        <v>15973</v>
      </c>
      <c r="I761" s="168" t="s">
        <v>15973</v>
      </c>
      <c r="J761" s="168" t="s">
        <v>15973</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si="105"/>
        <v>0</v>
      </c>
      <c r="AB761" s="211" t="str">
        <f t="shared" si="106"/>
        <v/>
      </c>
    </row>
    <row r="762" spans="1:28" s="210" customFormat="1" ht="20.25">
      <c r="A762" s="165"/>
      <c r="B762" s="166" t="s">
        <v>15973</v>
      </c>
      <c r="C762" s="170" t="s">
        <v>15973</v>
      </c>
      <c r="D762" s="213"/>
      <c r="E762" s="166" t="s">
        <v>15973</v>
      </c>
      <c r="F762" s="166" t="s">
        <v>15973</v>
      </c>
      <c r="G762" s="166" t="s">
        <v>15973</v>
      </c>
      <c r="H762" s="167" t="s">
        <v>15973</v>
      </c>
      <c r="I762" s="168" t="s">
        <v>15973</v>
      </c>
      <c r="J762" s="168" t="s">
        <v>15973</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si="105"/>
        <v>0</v>
      </c>
      <c r="AB762" s="211" t="str">
        <f t="shared" si="106"/>
        <v/>
      </c>
    </row>
    <row r="763" spans="1:28" s="210" customFormat="1" ht="20.25">
      <c r="A763" s="165"/>
      <c r="B763" s="166" t="s">
        <v>15973</v>
      </c>
      <c r="C763" s="170" t="s">
        <v>15973</v>
      </c>
      <c r="D763" s="213"/>
      <c r="E763" s="166" t="s">
        <v>15973</v>
      </c>
      <c r="F763" s="166" t="s">
        <v>15973</v>
      </c>
      <c r="G763" s="166" t="s">
        <v>15973</v>
      </c>
      <c r="H763" s="167" t="s">
        <v>15973</v>
      </c>
      <c r="I763" s="168" t="s">
        <v>15973</v>
      </c>
      <c r="J763" s="168" t="s">
        <v>15973</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si="108">IF(AND(C763="Smelter not listed",OR(LEN(D763)=0,LEN(E763)=0)),1,0)</f>
        <v>0</v>
      </c>
      <c r="AB763" s="211" t="str">
        <f t="shared" ref="AB763" si="109">B763&amp;C763</f>
        <v/>
      </c>
    </row>
    <row r="764" spans="1:28" s="210" customFormat="1" ht="20.25">
      <c r="A764" s="165"/>
      <c r="B764" s="166" t="s">
        <v>15973</v>
      </c>
      <c r="C764" s="170" t="s">
        <v>15973</v>
      </c>
      <c r="D764" s="213"/>
      <c r="E764" s="166" t="s">
        <v>15973</v>
      </c>
      <c r="F764" s="166" t="s">
        <v>15973</v>
      </c>
      <c r="G764" s="166" t="s">
        <v>15973</v>
      </c>
      <c r="H764" s="167" t="s">
        <v>15973</v>
      </c>
      <c r="I764" s="168" t="s">
        <v>15973</v>
      </c>
      <c r="J764" s="168" t="s">
        <v>15973</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si="111">IF(AND(C764="Smelter not listed",OR(LEN(D764)=0,LEN(E764)=0)),1,0)</f>
        <v>0</v>
      </c>
      <c r="AB764" s="211" t="str">
        <f t="shared" ref="AB764:AB795" si="112">B764&amp;C764</f>
        <v/>
      </c>
    </row>
    <row r="765" spans="1:28" s="210" customFormat="1" ht="20.25">
      <c r="A765" s="165"/>
      <c r="B765" s="166" t="s">
        <v>15973</v>
      </c>
      <c r="C765" s="170" t="s">
        <v>15973</v>
      </c>
      <c r="D765" s="213"/>
      <c r="E765" s="166" t="s">
        <v>15973</v>
      </c>
      <c r="F765" s="166" t="s">
        <v>15973</v>
      </c>
      <c r="G765" s="166" t="s">
        <v>15973</v>
      </c>
      <c r="H765" s="167" t="s">
        <v>15973</v>
      </c>
      <c r="I765" s="168" t="s">
        <v>15973</v>
      </c>
      <c r="J765" s="168" t="s">
        <v>15973</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si="111"/>
        <v>0</v>
      </c>
      <c r="AB765" s="211" t="str">
        <f t="shared" si="112"/>
        <v/>
      </c>
    </row>
    <row r="766" spans="1:28" s="210" customFormat="1" ht="20.25">
      <c r="A766" s="165"/>
      <c r="B766" s="166" t="s">
        <v>15973</v>
      </c>
      <c r="C766" s="170" t="s">
        <v>15973</v>
      </c>
      <c r="D766" s="213"/>
      <c r="E766" s="166" t="s">
        <v>15973</v>
      </c>
      <c r="F766" s="166" t="s">
        <v>15973</v>
      </c>
      <c r="G766" s="166" t="s">
        <v>15973</v>
      </c>
      <c r="H766" s="167" t="s">
        <v>15973</v>
      </c>
      <c r="I766" s="168" t="s">
        <v>15973</v>
      </c>
      <c r="J766" s="168" t="s">
        <v>15973</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si="111"/>
        <v>0</v>
      </c>
      <c r="AB766" s="211" t="str">
        <f t="shared" si="112"/>
        <v/>
      </c>
    </row>
    <row r="767" spans="1:28" s="210" customFormat="1" ht="20.25">
      <c r="A767" s="165"/>
      <c r="B767" s="166" t="s">
        <v>15973</v>
      </c>
      <c r="C767" s="170" t="s">
        <v>15973</v>
      </c>
      <c r="D767" s="213"/>
      <c r="E767" s="166" t="s">
        <v>15973</v>
      </c>
      <c r="F767" s="166" t="s">
        <v>15973</v>
      </c>
      <c r="G767" s="166" t="s">
        <v>15973</v>
      </c>
      <c r="H767" s="167" t="s">
        <v>15973</v>
      </c>
      <c r="I767" s="168" t="s">
        <v>15973</v>
      </c>
      <c r="J767" s="168" t="s">
        <v>15973</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si="111"/>
        <v>0</v>
      </c>
      <c r="AB767" s="211" t="str">
        <f t="shared" si="112"/>
        <v/>
      </c>
    </row>
    <row r="768" spans="1:28" s="210" customFormat="1" ht="20.25">
      <c r="A768" s="165"/>
      <c r="B768" s="166" t="s">
        <v>15973</v>
      </c>
      <c r="C768" s="170" t="s">
        <v>15973</v>
      </c>
      <c r="D768" s="213"/>
      <c r="E768" s="166" t="s">
        <v>15973</v>
      </c>
      <c r="F768" s="166" t="s">
        <v>15973</v>
      </c>
      <c r="G768" s="166" t="s">
        <v>15973</v>
      </c>
      <c r="H768" s="167" t="s">
        <v>15973</v>
      </c>
      <c r="I768" s="168" t="s">
        <v>15973</v>
      </c>
      <c r="J768" s="168" t="s">
        <v>15973</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si="111"/>
        <v>0</v>
      </c>
      <c r="AB768" s="211" t="str">
        <f t="shared" si="112"/>
        <v/>
      </c>
    </row>
    <row r="769" spans="1:28" s="210" customFormat="1" ht="20.25">
      <c r="A769" s="165"/>
      <c r="B769" s="166" t="s">
        <v>15973</v>
      </c>
      <c r="C769" s="170" t="s">
        <v>15973</v>
      </c>
      <c r="D769" s="213"/>
      <c r="E769" s="166" t="s">
        <v>15973</v>
      </c>
      <c r="F769" s="166" t="s">
        <v>15973</v>
      </c>
      <c r="G769" s="166" t="s">
        <v>15973</v>
      </c>
      <c r="H769" s="167" t="s">
        <v>15973</v>
      </c>
      <c r="I769" s="168" t="s">
        <v>15973</v>
      </c>
      <c r="J769" s="168" t="s">
        <v>15973</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si="111"/>
        <v>0</v>
      </c>
      <c r="AB769" s="211" t="str">
        <f t="shared" si="112"/>
        <v/>
      </c>
    </row>
    <row r="770" spans="1:28" s="210" customFormat="1" ht="20.25">
      <c r="A770" s="165"/>
      <c r="B770" s="166" t="s">
        <v>15973</v>
      </c>
      <c r="C770" s="170" t="s">
        <v>15973</v>
      </c>
      <c r="D770" s="213"/>
      <c r="E770" s="166" t="s">
        <v>15973</v>
      </c>
      <c r="F770" s="166" t="s">
        <v>15973</v>
      </c>
      <c r="G770" s="166" t="s">
        <v>15973</v>
      </c>
      <c r="H770" s="167" t="s">
        <v>15973</v>
      </c>
      <c r="I770" s="168" t="s">
        <v>15973</v>
      </c>
      <c r="J770" s="168" t="s">
        <v>15973</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si="111"/>
        <v>0</v>
      </c>
      <c r="AB770" s="211" t="str">
        <f t="shared" si="112"/>
        <v/>
      </c>
    </row>
    <row r="771" spans="1:28" s="210" customFormat="1" ht="20.25">
      <c r="A771" s="165"/>
      <c r="B771" s="166" t="s">
        <v>15973</v>
      </c>
      <c r="C771" s="170" t="s">
        <v>15973</v>
      </c>
      <c r="D771" s="213"/>
      <c r="E771" s="166" t="s">
        <v>15973</v>
      </c>
      <c r="F771" s="166" t="s">
        <v>15973</v>
      </c>
      <c r="G771" s="166" t="s">
        <v>15973</v>
      </c>
      <c r="H771" s="167" t="s">
        <v>15973</v>
      </c>
      <c r="I771" s="168" t="s">
        <v>15973</v>
      </c>
      <c r="J771" s="168" t="s">
        <v>15973</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si="111"/>
        <v>0</v>
      </c>
      <c r="AB771" s="211" t="str">
        <f t="shared" si="112"/>
        <v/>
      </c>
    </row>
    <row r="772" spans="1:28" s="210" customFormat="1" ht="20.25">
      <c r="A772" s="165"/>
      <c r="B772" s="166" t="s">
        <v>15973</v>
      </c>
      <c r="C772" s="170" t="s">
        <v>15973</v>
      </c>
      <c r="D772" s="213"/>
      <c r="E772" s="166" t="s">
        <v>15973</v>
      </c>
      <c r="F772" s="166" t="s">
        <v>15973</v>
      </c>
      <c r="G772" s="166" t="s">
        <v>15973</v>
      </c>
      <c r="H772" s="167" t="s">
        <v>15973</v>
      </c>
      <c r="I772" s="168" t="s">
        <v>15973</v>
      </c>
      <c r="J772" s="168" t="s">
        <v>15973</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si="111"/>
        <v>0</v>
      </c>
      <c r="AB772" s="211" t="str">
        <f t="shared" si="112"/>
        <v/>
      </c>
    </row>
    <row r="773" spans="1:28" s="210" customFormat="1" ht="20.25">
      <c r="A773" s="165"/>
      <c r="B773" s="166" t="s">
        <v>15973</v>
      </c>
      <c r="C773" s="170" t="s">
        <v>15973</v>
      </c>
      <c r="D773" s="213"/>
      <c r="E773" s="166" t="s">
        <v>15973</v>
      </c>
      <c r="F773" s="166" t="s">
        <v>15973</v>
      </c>
      <c r="G773" s="166" t="s">
        <v>15973</v>
      </c>
      <c r="H773" s="167" t="s">
        <v>15973</v>
      </c>
      <c r="I773" s="168" t="s">
        <v>15973</v>
      </c>
      <c r="J773" s="168" t="s">
        <v>15973</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si="111"/>
        <v>0</v>
      </c>
      <c r="AB773" s="211" t="str">
        <f t="shared" si="112"/>
        <v/>
      </c>
    </row>
    <row r="774" spans="1:28" s="210" customFormat="1" ht="20.25">
      <c r="A774" s="165"/>
      <c r="B774" s="166" t="s">
        <v>15973</v>
      </c>
      <c r="C774" s="170" t="s">
        <v>15973</v>
      </c>
      <c r="D774" s="213"/>
      <c r="E774" s="166" t="s">
        <v>15973</v>
      </c>
      <c r="F774" s="166" t="s">
        <v>15973</v>
      </c>
      <c r="G774" s="166" t="s">
        <v>15973</v>
      </c>
      <c r="H774" s="167" t="s">
        <v>15973</v>
      </c>
      <c r="I774" s="168" t="s">
        <v>15973</v>
      </c>
      <c r="J774" s="168" t="s">
        <v>15973</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si="111"/>
        <v>0</v>
      </c>
      <c r="AB774" s="211" t="str">
        <f t="shared" si="112"/>
        <v/>
      </c>
    </row>
    <row r="775" spans="1:28" s="210" customFormat="1" ht="20.25">
      <c r="A775" s="165"/>
      <c r="B775" s="166" t="s">
        <v>15973</v>
      </c>
      <c r="C775" s="170" t="s">
        <v>15973</v>
      </c>
      <c r="D775" s="213"/>
      <c r="E775" s="166" t="s">
        <v>15973</v>
      </c>
      <c r="F775" s="166" t="s">
        <v>15973</v>
      </c>
      <c r="G775" s="166" t="s">
        <v>15973</v>
      </c>
      <c r="H775" s="167" t="s">
        <v>15973</v>
      </c>
      <c r="I775" s="168" t="s">
        <v>15973</v>
      </c>
      <c r="J775" s="168" t="s">
        <v>15973</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si="111"/>
        <v>0</v>
      </c>
      <c r="AB775" s="211" t="str">
        <f t="shared" si="112"/>
        <v/>
      </c>
    </row>
    <row r="776" spans="1:28" s="210" customFormat="1" ht="20.25">
      <c r="A776" s="165"/>
      <c r="B776" s="166" t="s">
        <v>15973</v>
      </c>
      <c r="C776" s="170" t="s">
        <v>15973</v>
      </c>
      <c r="D776" s="213"/>
      <c r="E776" s="166" t="s">
        <v>15973</v>
      </c>
      <c r="F776" s="166" t="s">
        <v>15973</v>
      </c>
      <c r="G776" s="166" t="s">
        <v>15973</v>
      </c>
      <c r="H776" s="167" t="s">
        <v>15973</v>
      </c>
      <c r="I776" s="168" t="s">
        <v>15973</v>
      </c>
      <c r="J776" s="168" t="s">
        <v>15973</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si="111"/>
        <v>0</v>
      </c>
      <c r="AB776" s="211" t="str">
        <f t="shared" si="112"/>
        <v/>
      </c>
    </row>
    <row r="777" spans="1:28" s="210" customFormat="1" ht="20.25">
      <c r="A777" s="165"/>
      <c r="B777" s="166" t="s">
        <v>15973</v>
      </c>
      <c r="C777" s="170" t="s">
        <v>15973</v>
      </c>
      <c r="D777" s="213"/>
      <c r="E777" s="166" t="s">
        <v>15973</v>
      </c>
      <c r="F777" s="166" t="s">
        <v>15973</v>
      </c>
      <c r="G777" s="166" t="s">
        <v>15973</v>
      </c>
      <c r="H777" s="167" t="s">
        <v>15973</v>
      </c>
      <c r="I777" s="168" t="s">
        <v>15973</v>
      </c>
      <c r="J777" s="168" t="s">
        <v>15973</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si="111"/>
        <v>0</v>
      </c>
      <c r="AB777" s="211" t="str">
        <f t="shared" si="112"/>
        <v/>
      </c>
    </row>
    <row r="778" spans="1:28" s="210" customFormat="1" ht="20.25">
      <c r="A778" s="165"/>
      <c r="B778" s="166" t="s">
        <v>15973</v>
      </c>
      <c r="C778" s="170" t="s">
        <v>15973</v>
      </c>
      <c r="D778" s="213"/>
      <c r="E778" s="166" t="s">
        <v>15973</v>
      </c>
      <c r="F778" s="166" t="s">
        <v>15973</v>
      </c>
      <c r="G778" s="166" t="s">
        <v>15973</v>
      </c>
      <c r="H778" s="167" t="s">
        <v>15973</v>
      </c>
      <c r="I778" s="168" t="s">
        <v>15973</v>
      </c>
      <c r="J778" s="168" t="s">
        <v>15973</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si="111"/>
        <v>0</v>
      </c>
      <c r="AB778" s="211" t="str">
        <f t="shared" si="112"/>
        <v/>
      </c>
    </row>
    <row r="779" spans="1:28" s="210" customFormat="1" ht="20.25">
      <c r="A779" s="165"/>
      <c r="B779" s="166" t="s">
        <v>15973</v>
      </c>
      <c r="C779" s="170" t="s">
        <v>15973</v>
      </c>
      <c r="D779" s="213"/>
      <c r="E779" s="166" t="s">
        <v>15973</v>
      </c>
      <c r="F779" s="166" t="s">
        <v>15973</v>
      </c>
      <c r="G779" s="166" t="s">
        <v>15973</v>
      </c>
      <c r="H779" s="167" t="s">
        <v>15973</v>
      </c>
      <c r="I779" s="168" t="s">
        <v>15973</v>
      </c>
      <c r="J779" s="168" t="s">
        <v>15973</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si="111"/>
        <v>0</v>
      </c>
      <c r="AB779" s="211" t="str">
        <f t="shared" si="112"/>
        <v/>
      </c>
    </row>
    <row r="780" spans="1:28" s="210" customFormat="1" ht="20.25">
      <c r="A780" s="165"/>
      <c r="B780" s="166" t="s">
        <v>15973</v>
      </c>
      <c r="C780" s="170" t="s">
        <v>15973</v>
      </c>
      <c r="D780" s="213"/>
      <c r="E780" s="166" t="s">
        <v>15973</v>
      </c>
      <c r="F780" s="166" t="s">
        <v>15973</v>
      </c>
      <c r="G780" s="166" t="s">
        <v>15973</v>
      </c>
      <c r="H780" s="167" t="s">
        <v>15973</v>
      </c>
      <c r="I780" s="168" t="s">
        <v>15973</v>
      </c>
      <c r="J780" s="168" t="s">
        <v>15973</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si="111"/>
        <v>0</v>
      </c>
      <c r="AB780" s="211" t="str">
        <f t="shared" si="112"/>
        <v/>
      </c>
    </row>
    <row r="781" spans="1:28" s="210" customFormat="1" ht="20.25">
      <c r="A781" s="165"/>
      <c r="B781" s="166" t="s">
        <v>15973</v>
      </c>
      <c r="C781" s="170" t="s">
        <v>15973</v>
      </c>
      <c r="D781" s="213"/>
      <c r="E781" s="166" t="s">
        <v>15973</v>
      </c>
      <c r="F781" s="166" t="s">
        <v>15973</v>
      </c>
      <c r="G781" s="166" t="s">
        <v>15973</v>
      </c>
      <c r="H781" s="167" t="s">
        <v>15973</v>
      </c>
      <c r="I781" s="168" t="s">
        <v>15973</v>
      </c>
      <c r="J781" s="168" t="s">
        <v>15973</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si="111"/>
        <v>0</v>
      </c>
      <c r="AB781" s="211" t="str">
        <f t="shared" si="112"/>
        <v/>
      </c>
    </row>
    <row r="782" spans="1:28" s="210" customFormat="1" ht="20.25">
      <c r="A782" s="165"/>
      <c r="B782" s="166" t="s">
        <v>15973</v>
      </c>
      <c r="C782" s="170" t="s">
        <v>15973</v>
      </c>
      <c r="D782" s="213"/>
      <c r="E782" s="166" t="s">
        <v>15973</v>
      </c>
      <c r="F782" s="166" t="s">
        <v>15973</v>
      </c>
      <c r="G782" s="166" t="s">
        <v>15973</v>
      </c>
      <c r="H782" s="167" t="s">
        <v>15973</v>
      </c>
      <c r="I782" s="168" t="s">
        <v>15973</v>
      </c>
      <c r="J782" s="168" t="s">
        <v>15973</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si="111"/>
        <v>0</v>
      </c>
      <c r="AB782" s="211" t="str">
        <f t="shared" si="112"/>
        <v/>
      </c>
    </row>
    <row r="783" spans="1:28" s="210" customFormat="1" ht="20.25">
      <c r="A783" s="165"/>
      <c r="B783" s="166" t="s">
        <v>15973</v>
      </c>
      <c r="C783" s="170" t="s">
        <v>15973</v>
      </c>
      <c r="D783" s="213"/>
      <c r="E783" s="166" t="s">
        <v>15973</v>
      </c>
      <c r="F783" s="166" t="s">
        <v>15973</v>
      </c>
      <c r="G783" s="166" t="s">
        <v>15973</v>
      </c>
      <c r="H783" s="167" t="s">
        <v>15973</v>
      </c>
      <c r="I783" s="168" t="s">
        <v>15973</v>
      </c>
      <c r="J783" s="168" t="s">
        <v>15973</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si="111"/>
        <v>0</v>
      </c>
      <c r="AB783" s="211" t="str">
        <f t="shared" si="112"/>
        <v/>
      </c>
    </row>
    <row r="784" spans="1:28" s="210" customFormat="1" ht="20.25">
      <c r="A784" s="165"/>
      <c r="B784" s="166" t="s">
        <v>15973</v>
      </c>
      <c r="C784" s="170" t="s">
        <v>15973</v>
      </c>
      <c r="D784" s="213"/>
      <c r="E784" s="166" t="s">
        <v>15973</v>
      </c>
      <c r="F784" s="166" t="s">
        <v>15973</v>
      </c>
      <c r="G784" s="166" t="s">
        <v>15973</v>
      </c>
      <c r="H784" s="167" t="s">
        <v>15973</v>
      </c>
      <c r="I784" s="168" t="s">
        <v>15973</v>
      </c>
      <c r="J784" s="168" t="s">
        <v>15973</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si="111"/>
        <v>0</v>
      </c>
      <c r="AB784" s="211" t="str">
        <f t="shared" si="112"/>
        <v/>
      </c>
    </row>
    <row r="785" spans="1:28" s="210" customFormat="1" ht="20.25">
      <c r="A785" s="165"/>
      <c r="B785" s="166" t="s">
        <v>15973</v>
      </c>
      <c r="C785" s="170" t="s">
        <v>15973</v>
      </c>
      <c r="D785" s="213"/>
      <c r="E785" s="166" t="s">
        <v>15973</v>
      </c>
      <c r="F785" s="166" t="s">
        <v>15973</v>
      </c>
      <c r="G785" s="166" t="s">
        <v>15973</v>
      </c>
      <c r="H785" s="167" t="s">
        <v>15973</v>
      </c>
      <c r="I785" s="168" t="s">
        <v>15973</v>
      </c>
      <c r="J785" s="168" t="s">
        <v>15973</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si="111"/>
        <v>0</v>
      </c>
      <c r="AB785" s="211" t="str">
        <f t="shared" si="112"/>
        <v/>
      </c>
    </row>
    <row r="786" spans="1:28" s="210" customFormat="1" ht="20.25">
      <c r="A786" s="165"/>
      <c r="B786" s="166" t="s">
        <v>15973</v>
      </c>
      <c r="C786" s="170" t="s">
        <v>15973</v>
      </c>
      <c r="D786" s="213"/>
      <c r="E786" s="166" t="s">
        <v>15973</v>
      </c>
      <c r="F786" s="166" t="s">
        <v>15973</v>
      </c>
      <c r="G786" s="166" t="s">
        <v>15973</v>
      </c>
      <c r="H786" s="167" t="s">
        <v>15973</v>
      </c>
      <c r="I786" s="168" t="s">
        <v>15973</v>
      </c>
      <c r="J786" s="168" t="s">
        <v>15973</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si="111"/>
        <v>0</v>
      </c>
      <c r="AB786" s="211" t="str">
        <f t="shared" si="112"/>
        <v/>
      </c>
    </row>
    <row r="787" spans="1:28" s="210" customFormat="1" ht="20.25">
      <c r="A787" s="165"/>
      <c r="B787" s="166" t="s">
        <v>15973</v>
      </c>
      <c r="C787" s="170" t="s">
        <v>15973</v>
      </c>
      <c r="D787" s="213"/>
      <c r="E787" s="166" t="s">
        <v>15973</v>
      </c>
      <c r="F787" s="166" t="s">
        <v>15973</v>
      </c>
      <c r="G787" s="166" t="s">
        <v>15973</v>
      </c>
      <c r="H787" s="167" t="s">
        <v>15973</v>
      </c>
      <c r="I787" s="168" t="s">
        <v>15973</v>
      </c>
      <c r="J787" s="168" t="s">
        <v>15973</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si="111"/>
        <v>0</v>
      </c>
      <c r="AB787" s="211" t="str">
        <f t="shared" si="112"/>
        <v/>
      </c>
    </row>
    <row r="788" spans="1:28" s="210" customFormat="1" ht="20.25">
      <c r="A788" s="165"/>
      <c r="B788" s="166" t="s">
        <v>15973</v>
      </c>
      <c r="C788" s="170" t="s">
        <v>15973</v>
      </c>
      <c r="D788" s="213"/>
      <c r="E788" s="166" t="s">
        <v>15973</v>
      </c>
      <c r="F788" s="166" t="s">
        <v>15973</v>
      </c>
      <c r="G788" s="166" t="s">
        <v>15973</v>
      </c>
      <c r="H788" s="167" t="s">
        <v>15973</v>
      </c>
      <c r="I788" s="168" t="s">
        <v>15973</v>
      </c>
      <c r="J788" s="168" t="s">
        <v>15973</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si="111"/>
        <v>0</v>
      </c>
      <c r="AB788" s="211" t="str">
        <f t="shared" si="112"/>
        <v/>
      </c>
    </row>
    <row r="789" spans="1:28" s="210" customFormat="1" ht="20.25">
      <c r="A789" s="165"/>
      <c r="B789" s="166" t="s">
        <v>15973</v>
      </c>
      <c r="C789" s="170" t="s">
        <v>15973</v>
      </c>
      <c r="D789" s="213"/>
      <c r="E789" s="166" t="s">
        <v>15973</v>
      </c>
      <c r="F789" s="166" t="s">
        <v>15973</v>
      </c>
      <c r="G789" s="166" t="s">
        <v>15973</v>
      </c>
      <c r="H789" s="167" t="s">
        <v>15973</v>
      </c>
      <c r="I789" s="168" t="s">
        <v>15973</v>
      </c>
      <c r="J789" s="168" t="s">
        <v>15973</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si="111"/>
        <v>0</v>
      </c>
      <c r="AB789" s="211" t="str">
        <f t="shared" si="112"/>
        <v/>
      </c>
    </row>
    <row r="790" spans="1:28" s="210" customFormat="1" ht="20.25">
      <c r="A790" s="165"/>
      <c r="B790" s="166" t="s">
        <v>15973</v>
      </c>
      <c r="C790" s="170" t="s">
        <v>15973</v>
      </c>
      <c r="D790" s="213"/>
      <c r="E790" s="166" t="s">
        <v>15973</v>
      </c>
      <c r="F790" s="166" t="s">
        <v>15973</v>
      </c>
      <c r="G790" s="166" t="s">
        <v>15973</v>
      </c>
      <c r="H790" s="167" t="s">
        <v>15973</v>
      </c>
      <c r="I790" s="168" t="s">
        <v>15973</v>
      </c>
      <c r="J790" s="168" t="s">
        <v>15973</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si="111"/>
        <v>0</v>
      </c>
      <c r="AB790" s="211" t="str">
        <f t="shared" si="112"/>
        <v/>
      </c>
    </row>
    <row r="791" spans="1:28" s="210" customFormat="1" ht="20.25">
      <c r="A791" s="165"/>
      <c r="B791" s="166" t="s">
        <v>15973</v>
      </c>
      <c r="C791" s="170" t="s">
        <v>15973</v>
      </c>
      <c r="D791" s="213"/>
      <c r="E791" s="166" t="s">
        <v>15973</v>
      </c>
      <c r="F791" s="166" t="s">
        <v>15973</v>
      </c>
      <c r="G791" s="166" t="s">
        <v>15973</v>
      </c>
      <c r="H791" s="167" t="s">
        <v>15973</v>
      </c>
      <c r="I791" s="168" t="s">
        <v>15973</v>
      </c>
      <c r="J791" s="168" t="s">
        <v>15973</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si="111"/>
        <v>0</v>
      </c>
      <c r="AB791" s="211" t="str">
        <f t="shared" si="112"/>
        <v/>
      </c>
    </row>
    <row r="792" spans="1:28" s="210" customFormat="1" ht="20.25">
      <c r="A792" s="165"/>
      <c r="B792" s="166" t="s">
        <v>15973</v>
      </c>
      <c r="C792" s="170" t="s">
        <v>15973</v>
      </c>
      <c r="D792" s="213"/>
      <c r="E792" s="166" t="s">
        <v>15973</v>
      </c>
      <c r="F792" s="166" t="s">
        <v>15973</v>
      </c>
      <c r="G792" s="166" t="s">
        <v>15973</v>
      </c>
      <c r="H792" s="167" t="s">
        <v>15973</v>
      </c>
      <c r="I792" s="168" t="s">
        <v>15973</v>
      </c>
      <c r="J792" s="168" t="s">
        <v>15973</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si="111"/>
        <v>0</v>
      </c>
      <c r="AB792" s="211" t="str">
        <f t="shared" si="112"/>
        <v/>
      </c>
    </row>
    <row r="793" spans="1:28" s="210" customFormat="1" ht="20.25">
      <c r="A793" s="165"/>
      <c r="B793" s="166" t="s">
        <v>15973</v>
      </c>
      <c r="C793" s="170" t="s">
        <v>15973</v>
      </c>
      <c r="D793" s="213"/>
      <c r="E793" s="166" t="s">
        <v>15973</v>
      </c>
      <c r="F793" s="166" t="s">
        <v>15973</v>
      </c>
      <c r="G793" s="166" t="s">
        <v>15973</v>
      </c>
      <c r="H793" s="167" t="s">
        <v>15973</v>
      </c>
      <c r="I793" s="168" t="s">
        <v>15973</v>
      </c>
      <c r="J793" s="168" t="s">
        <v>15973</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si="111"/>
        <v>0</v>
      </c>
      <c r="AB793" s="211" t="str">
        <f t="shared" si="112"/>
        <v/>
      </c>
    </row>
    <row r="794" spans="1:28" s="210" customFormat="1" ht="20.25">
      <c r="A794" s="165"/>
      <c r="B794" s="166" t="s">
        <v>15973</v>
      </c>
      <c r="C794" s="170" t="s">
        <v>15973</v>
      </c>
      <c r="D794" s="213"/>
      <c r="E794" s="166" t="s">
        <v>15973</v>
      </c>
      <c r="F794" s="166" t="s">
        <v>15973</v>
      </c>
      <c r="G794" s="166" t="s">
        <v>15973</v>
      </c>
      <c r="H794" s="167" t="s">
        <v>15973</v>
      </c>
      <c r="I794" s="168" t="s">
        <v>15973</v>
      </c>
      <c r="J794" s="168" t="s">
        <v>15973</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si="111"/>
        <v>0</v>
      </c>
      <c r="AB794" s="211" t="str">
        <f t="shared" si="112"/>
        <v/>
      </c>
    </row>
    <row r="795" spans="1:28" s="210" customFormat="1" ht="20.25">
      <c r="A795" s="165"/>
      <c r="B795" s="166" t="s">
        <v>15973</v>
      </c>
      <c r="C795" s="170" t="s">
        <v>15973</v>
      </c>
      <c r="D795" s="213"/>
      <c r="E795" s="166" t="s">
        <v>15973</v>
      </c>
      <c r="F795" s="166" t="s">
        <v>15973</v>
      </c>
      <c r="G795" s="166" t="s">
        <v>15973</v>
      </c>
      <c r="H795" s="167" t="s">
        <v>15973</v>
      </c>
      <c r="I795" s="168" t="s">
        <v>15973</v>
      </c>
      <c r="J795" s="168" t="s">
        <v>15973</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si="111"/>
        <v>0</v>
      </c>
      <c r="AB795" s="211" t="str">
        <f t="shared" si="112"/>
        <v/>
      </c>
    </row>
    <row r="796" spans="1:28" s="210" customFormat="1" ht="20.25">
      <c r="A796" s="165"/>
      <c r="B796" s="166" t="s">
        <v>15973</v>
      </c>
      <c r="C796" s="170" t="s">
        <v>15973</v>
      </c>
      <c r="D796" s="213"/>
      <c r="E796" s="166" t="s">
        <v>15973</v>
      </c>
      <c r="F796" s="166" t="s">
        <v>15973</v>
      </c>
      <c r="G796" s="166" t="s">
        <v>15973</v>
      </c>
      <c r="H796" s="167" t="s">
        <v>15973</v>
      </c>
      <c r="I796" s="168" t="s">
        <v>15973</v>
      </c>
      <c r="J796" s="168" t="s">
        <v>15973</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si="114">IF(AND(C796="Smelter not listed",OR(LEN(D796)=0,LEN(E796)=0)),1,0)</f>
        <v>0</v>
      </c>
      <c r="AB796" s="211" t="str">
        <f t="shared" ref="AB796:AB826" si="115">B796&amp;C796</f>
        <v/>
      </c>
    </row>
    <row r="797" spans="1:28" s="210" customFormat="1" ht="20.25">
      <c r="A797" s="165"/>
      <c r="B797" s="166" t="s">
        <v>15973</v>
      </c>
      <c r="C797" s="170" t="s">
        <v>15973</v>
      </c>
      <c r="D797" s="213"/>
      <c r="E797" s="166" t="s">
        <v>15973</v>
      </c>
      <c r="F797" s="166" t="s">
        <v>15973</v>
      </c>
      <c r="G797" s="166" t="s">
        <v>15973</v>
      </c>
      <c r="H797" s="167" t="s">
        <v>15973</v>
      </c>
      <c r="I797" s="168" t="s">
        <v>15973</v>
      </c>
      <c r="J797" s="168" t="s">
        <v>15973</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si="114"/>
        <v>0</v>
      </c>
      <c r="AB797" s="211" t="str">
        <f t="shared" si="115"/>
        <v/>
      </c>
    </row>
    <row r="798" spans="1:28" s="210" customFormat="1" ht="20.25">
      <c r="A798" s="165"/>
      <c r="B798" s="166" t="s">
        <v>15973</v>
      </c>
      <c r="C798" s="170" t="s">
        <v>15973</v>
      </c>
      <c r="D798" s="213"/>
      <c r="E798" s="166" t="s">
        <v>15973</v>
      </c>
      <c r="F798" s="166" t="s">
        <v>15973</v>
      </c>
      <c r="G798" s="166" t="s">
        <v>15973</v>
      </c>
      <c r="H798" s="167" t="s">
        <v>15973</v>
      </c>
      <c r="I798" s="168" t="s">
        <v>15973</v>
      </c>
      <c r="J798" s="168" t="s">
        <v>15973</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si="114"/>
        <v>0</v>
      </c>
      <c r="AB798" s="211" t="str">
        <f t="shared" si="115"/>
        <v/>
      </c>
    </row>
    <row r="799" spans="1:28" s="210" customFormat="1" ht="20.25">
      <c r="A799" s="165"/>
      <c r="B799" s="166" t="s">
        <v>15973</v>
      </c>
      <c r="C799" s="170" t="s">
        <v>15973</v>
      </c>
      <c r="D799" s="213"/>
      <c r="E799" s="166" t="s">
        <v>15973</v>
      </c>
      <c r="F799" s="166" t="s">
        <v>15973</v>
      </c>
      <c r="G799" s="166" t="s">
        <v>15973</v>
      </c>
      <c r="H799" s="167" t="s">
        <v>15973</v>
      </c>
      <c r="I799" s="168" t="s">
        <v>15973</v>
      </c>
      <c r="J799" s="168" t="s">
        <v>15973</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si="114"/>
        <v>0</v>
      </c>
      <c r="AB799" s="211" t="str">
        <f t="shared" si="115"/>
        <v/>
      </c>
    </row>
    <row r="800" spans="1:28" s="210" customFormat="1" ht="20.25">
      <c r="A800" s="165"/>
      <c r="B800" s="166" t="s">
        <v>15973</v>
      </c>
      <c r="C800" s="170" t="s">
        <v>15973</v>
      </c>
      <c r="D800" s="213"/>
      <c r="E800" s="166" t="s">
        <v>15973</v>
      </c>
      <c r="F800" s="166" t="s">
        <v>15973</v>
      </c>
      <c r="G800" s="166" t="s">
        <v>15973</v>
      </c>
      <c r="H800" s="167" t="s">
        <v>15973</v>
      </c>
      <c r="I800" s="168" t="s">
        <v>15973</v>
      </c>
      <c r="J800" s="168" t="s">
        <v>15973</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si="114"/>
        <v>0</v>
      </c>
      <c r="AB800" s="211" t="str">
        <f t="shared" si="115"/>
        <v/>
      </c>
    </row>
    <row r="801" spans="1:28" s="210" customFormat="1" ht="20.25">
      <c r="A801" s="165"/>
      <c r="B801" s="166" t="s">
        <v>15973</v>
      </c>
      <c r="C801" s="170" t="s">
        <v>15973</v>
      </c>
      <c r="D801" s="213"/>
      <c r="E801" s="166" t="s">
        <v>15973</v>
      </c>
      <c r="F801" s="166" t="s">
        <v>15973</v>
      </c>
      <c r="G801" s="166" t="s">
        <v>15973</v>
      </c>
      <c r="H801" s="167" t="s">
        <v>15973</v>
      </c>
      <c r="I801" s="168" t="s">
        <v>15973</v>
      </c>
      <c r="J801" s="168" t="s">
        <v>15973</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si="114"/>
        <v>0</v>
      </c>
      <c r="AB801" s="211" t="str">
        <f t="shared" si="115"/>
        <v/>
      </c>
    </row>
    <row r="802" spans="1:28" s="210" customFormat="1" ht="20.25">
      <c r="A802" s="165"/>
      <c r="B802" s="166" t="s">
        <v>15973</v>
      </c>
      <c r="C802" s="170" t="s">
        <v>15973</v>
      </c>
      <c r="D802" s="213"/>
      <c r="E802" s="166" t="s">
        <v>15973</v>
      </c>
      <c r="F802" s="166" t="s">
        <v>15973</v>
      </c>
      <c r="G802" s="166" t="s">
        <v>15973</v>
      </c>
      <c r="H802" s="167" t="s">
        <v>15973</v>
      </c>
      <c r="I802" s="168" t="s">
        <v>15973</v>
      </c>
      <c r="J802" s="168" t="s">
        <v>15973</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si="114"/>
        <v>0</v>
      </c>
      <c r="AB802" s="211" t="str">
        <f t="shared" si="115"/>
        <v/>
      </c>
    </row>
    <row r="803" spans="1:28" s="210" customFormat="1" ht="20.25">
      <c r="A803" s="165"/>
      <c r="B803" s="166" t="s">
        <v>15973</v>
      </c>
      <c r="C803" s="170" t="s">
        <v>15973</v>
      </c>
      <c r="D803" s="213"/>
      <c r="E803" s="166" t="s">
        <v>15973</v>
      </c>
      <c r="F803" s="166" t="s">
        <v>15973</v>
      </c>
      <c r="G803" s="166" t="s">
        <v>15973</v>
      </c>
      <c r="H803" s="167" t="s">
        <v>15973</v>
      </c>
      <c r="I803" s="168" t="s">
        <v>15973</v>
      </c>
      <c r="J803" s="168" t="s">
        <v>15973</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si="114"/>
        <v>0</v>
      </c>
      <c r="AB803" s="211" t="str">
        <f t="shared" si="115"/>
        <v/>
      </c>
    </row>
    <row r="804" spans="1:28" s="210" customFormat="1" ht="20.25">
      <c r="A804" s="165"/>
      <c r="B804" s="166" t="s">
        <v>15973</v>
      </c>
      <c r="C804" s="170" t="s">
        <v>15973</v>
      </c>
      <c r="D804" s="213"/>
      <c r="E804" s="166" t="s">
        <v>15973</v>
      </c>
      <c r="F804" s="166" t="s">
        <v>15973</v>
      </c>
      <c r="G804" s="166" t="s">
        <v>15973</v>
      </c>
      <c r="H804" s="167" t="s">
        <v>15973</v>
      </c>
      <c r="I804" s="168" t="s">
        <v>15973</v>
      </c>
      <c r="J804" s="168" t="s">
        <v>15973</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si="114"/>
        <v>0</v>
      </c>
      <c r="AB804" s="211" t="str">
        <f t="shared" si="115"/>
        <v/>
      </c>
    </row>
    <row r="805" spans="1:28" s="210" customFormat="1" ht="20.25">
      <c r="A805" s="165"/>
      <c r="B805" s="166" t="s">
        <v>15973</v>
      </c>
      <c r="C805" s="170" t="s">
        <v>15973</v>
      </c>
      <c r="D805" s="213"/>
      <c r="E805" s="166" t="s">
        <v>15973</v>
      </c>
      <c r="F805" s="166" t="s">
        <v>15973</v>
      </c>
      <c r="G805" s="166" t="s">
        <v>15973</v>
      </c>
      <c r="H805" s="167" t="s">
        <v>15973</v>
      </c>
      <c r="I805" s="168" t="s">
        <v>15973</v>
      </c>
      <c r="J805" s="168" t="s">
        <v>15973</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si="114"/>
        <v>0</v>
      </c>
      <c r="AB805" s="211" t="str">
        <f t="shared" si="115"/>
        <v/>
      </c>
    </row>
    <row r="806" spans="1:28" s="210" customFormat="1" ht="20.25">
      <c r="A806" s="165"/>
      <c r="B806" s="166" t="s">
        <v>15973</v>
      </c>
      <c r="C806" s="170" t="s">
        <v>15973</v>
      </c>
      <c r="D806" s="213"/>
      <c r="E806" s="166" t="s">
        <v>15973</v>
      </c>
      <c r="F806" s="166" t="s">
        <v>15973</v>
      </c>
      <c r="G806" s="166" t="s">
        <v>15973</v>
      </c>
      <c r="H806" s="167" t="s">
        <v>15973</v>
      </c>
      <c r="I806" s="168" t="s">
        <v>15973</v>
      </c>
      <c r="J806" s="168" t="s">
        <v>15973</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si="114"/>
        <v>0</v>
      </c>
      <c r="AB806" s="211" t="str">
        <f t="shared" si="115"/>
        <v/>
      </c>
    </row>
    <row r="807" spans="1:28" s="210" customFormat="1" ht="20.25">
      <c r="A807" s="165"/>
      <c r="B807" s="166" t="s">
        <v>15973</v>
      </c>
      <c r="C807" s="170" t="s">
        <v>15973</v>
      </c>
      <c r="D807" s="213"/>
      <c r="E807" s="166" t="s">
        <v>15973</v>
      </c>
      <c r="F807" s="166" t="s">
        <v>15973</v>
      </c>
      <c r="G807" s="166" t="s">
        <v>15973</v>
      </c>
      <c r="H807" s="167" t="s">
        <v>15973</v>
      </c>
      <c r="I807" s="168" t="s">
        <v>15973</v>
      </c>
      <c r="J807" s="168" t="s">
        <v>15973</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si="114"/>
        <v>0</v>
      </c>
      <c r="AB807" s="211" t="str">
        <f t="shared" si="115"/>
        <v/>
      </c>
    </row>
    <row r="808" spans="1:28" s="210" customFormat="1" ht="20.25">
      <c r="A808" s="165"/>
      <c r="B808" s="166" t="s">
        <v>15973</v>
      </c>
      <c r="C808" s="170" t="s">
        <v>15973</v>
      </c>
      <c r="D808" s="213"/>
      <c r="E808" s="166" t="s">
        <v>15973</v>
      </c>
      <c r="F808" s="166" t="s">
        <v>15973</v>
      </c>
      <c r="G808" s="166" t="s">
        <v>15973</v>
      </c>
      <c r="H808" s="167" t="s">
        <v>15973</v>
      </c>
      <c r="I808" s="168" t="s">
        <v>15973</v>
      </c>
      <c r="J808" s="168" t="s">
        <v>15973</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si="114"/>
        <v>0</v>
      </c>
      <c r="AB808" s="211" t="str">
        <f t="shared" si="115"/>
        <v/>
      </c>
    </row>
    <row r="809" spans="1:28" s="210" customFormat="1" ht="20.25">
      <c r="A809" s="165"/>
      <c r="B809" s="166" t="s">
        <v>15973</v>
      </c>
      <c r="C809" s="170" t="s">
        <v>15973</v>
      </c>
      <c r="D809" s="213"/>
      <c r="E809" s="166" t="s">
        <v>15973</v>
      </c>
      <c r="F809" s="166" t="s">
        <v>15973</v>
      </c>
      <c r="G809" s="166" t="s">
        <v>15973</v>
      </c>
      <c r="H809" s="167" t="s">
        <v>15973</v>
      </c>
      <c r="I809" s="168" t="s">
        <v>15973</v>
      </c>
      <c r="J809" s="168" t="s">
        <v>15973</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si="114"/>
        <v>0</v>
      </c>
      <c r="AB809" s="211" t="str">
        <f t="shared" si="115"/>
        <v/>
      </c>
    </row>
    <row r="810" spans="1:28" s="210" customFormat="1" ht="20.25">
      <c r="A810" s="165"/>
      <c r="B810" s="166" t="s">
        <v>15973</v>
      </c>
      <c r="C810" s="170" t="s">
        <v>15973</v>
      </c>
      <c r="D810" s="213"/>
      <c r="E810" s="166" t="s">
        <v>15973</v>
      </c>
      <c r="F810" s="166" t="s">
        <v>15973</v>
      </c>
      <c r="G810" s="166" t="s">
        <v>15973</v>
      </c>
      <c r="H810" s="167" t="s">
        <v>15973</v>
      </c>
      <c r="I810" s="168" t="s">
        <v>15973</v>
      </c>
      <c r="J810" s="168" t="s">
        <v>15973</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si="114"/>
        <v>0</v>
      </c>
      <c r="AB810" s="211" t="str">
        <f t="shared" si="115"/>
        <v/>
      </c>
    </row>
    <row r="811" spans="1:28" s="210" customFormat="1" ht="20.25">
      <c r="A811" s="165"/>
      <c r="B811" s="166" t="s">
        <v>15973</v>
      </c>
      <c r="C811" s="170" t="s">
        <v>15973</v>
      </c>
      <c r="D811" s="213"/>
      <c r="E811" s="166" t="s">
        <v>15973</v>
      </c>
      <c r="F811" s="166" t="s">
        <v>15973</v>
      </c>
      <c r="G811" s="166" t="s">
        <v>15973</v>
      </c>
      <c r="H811" s="167" t="s">
        <v>15973</v>
      </c>
      <c r="I811" s="168" t="s">
        <v>15973</v>
      </c>
      <c r="J811" s="168" t="s">
        <v>15973</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si="114"/>
        <v>0</v>
      </c>
      <c r="AB811" s="211" t="str">
        <f t="shared" si="115"/>
        <v/>
      </c>
    </row>
    <row r="812" spans="1:28" s="210" customFormat="1" ht="20.25">
      <c r="A812" s="165"/>
      <c r="B812" s="166" t="s">
        <v>15973</v>
      </c>
      <c r="C812" s="170" t="s">
        <v>15973</v>
      </c>
      <c r="D812" s="213"/>
      <c r="E812" s="166" t="s">
        <v>15973</v>
      </c>
      <c r="F812" s="166" t="s">
        <v>15973</v>
      </c>
      <c r="G812" s="166" t="s">
        <v>15973</v>
      </c>
      <c r="H812" s="167" t="s">
        <v>15973</v>
      </c>
      <c r="I812" s="168" t="s">
        <v>15973</v>
      </c>
      <c r="J812" s="168" t="s">
        <v>15973</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si="114"/>
        <v>0</v>
      </c>
      <c r="AB812" s="211" t="str">
        <f t="shared" si="115"/>
        <v/>
      </c>
    </row>
    <row r="813" spans="1:28" s="210" customFormat="1" ht="20.25">
      <c r="A813" s="165"/>
      <c r="B813" s="166" t="s">
        <v>15973</v>
      </c>
      <c r="C813" s="170" t="s">
        <v>15973</v>
      </c>
      <c r="D813" s="213"/>
      <c r="E813" s="166" t="s">
        <v>15973</v>
      </c>
      <c r="F813" s="166" t="s">
        <v>15973</v>
      </c>
      <c r="G813" s="166" t="s">
        <v>15973</v>
      </c>
      <c r="H813" s="167" t="s">
        <v>15973</v>
      </c>
      <c r="I813" s="168" t="s">
        <v>15973</v>
      </c>
      <c r="J813" s="168" t="s">
        <v>15973</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si="114"/>
        <v>0</v>
      </c>
      <c r="AB813" s="211" t="str">
        <f t="shared" si="115"/>
        <v/>
      </c>
    </row>
    <row r="814" spans="1:28" s="210" customFormat="1" ht="20.25">
      <c r="A814" s="165"/>
      <c r="B814" s="166" t="s">
        <v>15973</v>
      </c>
      <c r="C814" s="170" t="s">
        <v>15973</v>
      </c>
      <c r="D814" s="213"/>
      <c r="E814" s="166" t="s">
        <v>15973</v>
      </c>
      <c r="F814" s="166" t="s">
        <v>15973</v>
      </c>
      <c r="G814" s="166" t="s">
        <v>15973</v>
      </c>
      <c r="H814" s="167" t="s">
        <v>15973</v>
      </c>
      <c r="I814" s="168" t="s">
        <v>15973</v>
      </c>
      <c r="J814" s="168" t="s">
        <v>15973</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si="114"/>
        <v>0</v>
      </c>
      <c r="AB814" s="211" t="str">
        <f t="shared" si="115"/>
        <v/>
      </c>
    </row>
    <row r="815" spans="1:28" s="210" customFormat="1" ht="20.25">
      <c r="A815" s="165"/>
      <c r="B815" s="166" t="s">
        <v>15973</v>
      </c>
      <c r="C815" s="170" t="s">
        <v>15973</v>
      </c>
      <c r="D815" s="213"/>
      <c r="E815" s="166" t="s">
        <v>15973</v>
      </c>
      <c r="F815" s="166" t="s">
        <v>15973</v>
      </c>
      <c r="G815" s="166" t="s">
        <v>15973</v>
      </c>
      <c r="H815" s="167" t="s">
        <v>15973</v>
      </c>
      <c r="I815" s="168" t="s">
        <v>15973</v>
      </c>
      <c r="J815" s="168" t="s">
        <v>15973</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si="114"/>
        <v>0</v>
      </c>
      <c r="AB815" s="211" t="str">
        <f t="shared" si="115"/>
        <v/>
      </c>
    </row>
    <row r="816" spans="1:28" s="210" customFormat="1" ht="20.25">
      <c r="A816" s="165"/>
      <c r="B816" s="166" t="s">
        <v>15973</v>
      </c>
      <c r="C816" s="170" t="s">
        <v>15973</v>
      </c>
      <c r="D816" s="213"/>
      <c r="E816" s="166" t="s">
        <v>15973</v>
      </c>
      <c r="F816" s="166" t="s">
        <v>15973</v>
      </c>
      <c r="G816" s="166" t="s">
        <v>15973</v>
      </c>
      <c r="H816" s="167" t="s">
        <v>15973</v>
      </c>
      <c r="I816" s="168" t="s">
        <v>15973</v>
      </c>
      <c r="J816" s="168" t="s">
        <v>15973</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si="114"/>
        <v>0</v>
      </c>
      <c r="AB816" s="211" t="str">
        <f t="shared" si="115"/>
        <v/>
      </c>
    </row>
    <row r="817" spans="1:28" s="210" customFormat="1" ht="20.25">
      <c r="A817" s="165"/>
      <c r="B817" s="166" t="s">
        <v>15973</v>
      </c>
      <c r="C817" s="170" t="s">
        <v>15973</v>
      </c>
      <c r="D817" s="213"/>
      <c r="E817" s="166" t="s">
        <v>15973</v>
      </c>
      <c r="F817" s="166" t="s">
        <v>15973</v>
      </c>
      <c r="G817" s="166" t="s">
        <v>15973</v>
      </c>
      <c r="H817" s="167" t="s">
        <v>15973</v>
      </c>
      <c r="I817" s="168" t="s">
        <v>15973</v>
      </c>
      <c r="J817" s="168" t="s">
        <v>15973</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si="114"/>
        <v>0</v>
      </c>
      <c r="AB817" s="211" t="str">
        <f t="shared" si="115"/>
        <v/>
      </c>
    </row>
    <row r="818" spans="1:28" s="210" customFormat="1" ht="20.25">
      <c r="A818" s="165"/>
      <c r="B818" s="166" t="s">
        <v>15973</v>
      </c>
      <c r="C818" s="170" t="s">
        <v>15973</v>
      </c>
      <c r="D818" s="213"/>
      <c r="E818" s="166" t="s">
        <v>15973</v>
      </c>
      <c r="F818" s="166" t="s">
        <v>15973</v>
      </c>
      <c r="G818" s="166" t="s">
        <v>15973</v>
      </c>
      <c r="H818" s="167" t="s">
        <v>15973</v>
      </c>
      <c r="I818" s="168" t="s">
        <v>15973</v>
      </c>
      <c r="J818" s="168" t="s">
        <v>15973</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si="114"/>
        <v>0</v>
      </c>
      <c r="AB818" s="211" t="str">
        <f t="shared" si="115"/>
        <v/>
      </c>
    </row>
    <row r="819" spans="1:28" s="210" customFormat="1" ht="20.25">
      <c r="A819" s="165"/>
      <c r="B819" s="166" t="s">
        <v>15973</v>
      </c>
      <c r="C819" s="170" t="s">
        <v>15973</v>
      </c>
      <c r="D819" s="213"/>
      <c r="E819" s="166" t="s">
        <v>15973</v>
      </c>
      <c r="F819" s="166" t="s">
        <v>15973</v>
      </c>
      <c r="G819" s="166" t="s">
        <v>15973</v>
      </c>
      <c r="H819" s="167" t="s">
        <v>15973</v>
      </c>
      <c r="I819" s="168" t="s">
        <v>15973</v>
      </c>
      <c r="J819" s="168" t="s">
        <v>15973</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si="114"/>
        <v>0</v>
      </c>
      <c r="AB819" s="211" t="str">
        <f t="shared" si="115"/>
        <v/>
      </c>
    </row>
    <row r="820" spans="1:28" s="210" customFormat="1" ht="20.25">
      <c r="A820" s="165"/>
      <c r="B820" s="166" t="s">
        <v>15973</v>
      </c>
      <c r="C820" s="170" t="s">
        <v>15973</v>
      </c>
      <c r="D820" s="213"/>
      <c r="E820" s="166" t="s">
        <v>15973</v>
      </c>
      <c r="F820" s="166" t="s">
        <v>15973</v>
      </c>
      <c r="G820" s="166" t="s">
        <v>15973</v>
      </c>
      <c r="H820" s="167" t="s">
        <v>15973</v>
      </c>
      <c r="I820" s="168" t="s">
        <v>15973</v>
      </c>
      <c r="J820" s="168" t="s">
        <v>15973</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si="114"/>
        <v>0</v>
      </c>
      <c r="AB820" s="211" t="str">
        <f t="shared" si="115"/>
        <v/>
      </c>
    </row>
    <row r="821" spans="1:28" s="210" customFormat="1" ht="20.25">
      <c r="A821" s="165"/>
      <c r="B821" s="166" t="s">
        <v>15973</v>
      </c>
      <c r="C821" s="170" t="s">
        <v>15973</v>
      </c>
      <c r="D821" s="213"/>
      <c r="E821" s="166" t="s">
        <v>15973</v>
      </c>
      <c r="F821" s="166" t="s">
        <v>15973</v>
      </c>
      <c r="G821" s="166" t="s">
        <v>15973</v>
      </c>
      <c r="H821" s="167" t="s">
        <v>15973</v>
      </c>
      <c r="I821" s="168" t="s">
        <v>15973</v>
      </c>
      <c r="J821" s="168" t="s">
        <v>15973</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si="114"/>
        <v>0</v>
      </c>
      <c r="AB821" s="211" t="str">
        <f t="shared" si="115"/>
        <v/>
      </c>
    </row>
    <row r="822" spans="1:28" s="210" customFormat="1" ht="20.25">
      <c r="A822" s="165"/>
      <c r="B822" s="166" t="s">
        <v>15973</v>
      </c>
      <c r="C822" s="170" t="s">
        <v>15973</v>
      </c>
      <c r="D822" s="213"/>
      <c r="E822" s="166" t="s">
        <v>15973</v>
      </c>
      <c r="F822" s="166" t="s">
        <v>15973</v>
      </c>
      <c r="G822" s="166" t="s">
        <v>15973</v>
      </c>
      <c r="H822" s="167" t="s">
        <v>15973</v>
      </c>
      <c r="I822" s="168" t="s">
        <v>15973</v>
      </c>
      <c r="J822" s="168" t="s">
        <v>15973</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si="114"/>
        <v>0</v>
      </c>
      <c r="AB822" s="211" t="str">
        <f t="shared" si="115"/>
        <v/>
      </c>
    </row>
    <row r="823" spans="1:28" s="210" customFormat="1" ht="20.25">
      <c r="A823" s="165"/>
      <c r="B823" s="166" t="s">
        <v>15973</v>
      </c>
      <c r="C823" s="170" t="s">
        <v>15973</v>
      </c>
      <c r="D823" s="213"/>
      <c r="E823" s="166" t="s">
        <v>15973</v>
      </c>
      <c r="F823" s="166" t="s">
        <v>15973</v>
      </c>
      <c r="G823" s="166" t="s">
        <v>15973</v>
      </c>
      <c r="H823" s="167" t="s">
        <v>15973</v>
      </c>
      <c r="I823" s="168" t="s">
        <v>15973</v>
      </c>
      <c r="J823" s="168" t="s">
        <v>15973</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si="114"/>
        <v>0</v>
      </c>
      <c r="AB823" s="211" t="str">
        <f t="shared" si="115"/>
        <v/>
      </c>
    </row>
    <row r="824" spans="1:28" s="210" customFormat="1" ht="20.25">
      <c r="A824" s="165"/>
      <c r="B824" s="166" t="s">
        <v>15973</v>
      </c>
      <c r="C824" s="170" t="s">
        <v>15973</v>
      </c>
      <c r="D824" s="213"/>
      <c r="E824" s="166" t="s">
        <v>15973</v>
      </c>
      <c r="F824" s="166" t="s">
        <v>15973</v>
      </c>
      <c r="G824" s="166" t="s">
        <v>15973</v>
      </c>
      <c r="H824" s="167" t="s">
        <v>15973</v>
      </c>
      <c r="I824" s="168" t="s">
        <v>15973</v>
      </c>
      <c r="J824" s="168" t="s">
        <v>15973</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si="114"/>
        <v>0</v>
      </c>
      <c r="AB824" s="211" t="str">
        <f t="shared" si="115"/>
        <v/>
      </c>
    </row>
    <row r="825" spans="1:28" s="210" customFormat="1" ht="20.25">
      <c r="A825" s="165"/>
      <c r="B825" s="166" t="s">
        <v>15973</v>
      </c>
      <c r="C825" s="170" t="s">
        <v>15973</v>
      </c>
      <c r="D825" s="213"/>
      <c r="E825" s="166" t="s">
        <v>15973</v>
      </c>
      <c r="F825" s="166" t="s">
        <v>15973</v>
      </c>
      <c r="G825" s="166" t="s">
        <v>15973</v>
      </c>
      <c r="H825" s="167" t="s">
        <v>15973</v>
      </c>
      <c r="I825" s="168" t="s">
        <v>15973</v>
      </c>
      <c r="J825" s="168" t="s">
        <v>15973</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si="114"/>
        <v>0</v>
      </c>
      <c r="AB825" s="211" t="str">
        <f t="shared" si="115"/>
        <v/>
      </c>
    </row>
    <row r="826" spans="1:28" s="210" customFormat="1" ht="20.25">
      <c r="A826" s="165"/>
      <c r="B826" s="166" t="s">
        <v>15973</v>
      </c>
      <c r="C826" s="170" t="s">
        <v>15973</v>
      </c>
      <c r="D826" s="213"/>
      <c r="E826" s="166" t="s">
        <v>15973</v>
      </c>
      <c r="F826" s="166" t="s">
        <v>15973</v>
      </c>
      <c r="G826" s="166" t="s">
        <v>15973</v>
      </c>
      <c r="H826" s="167" t="s">
        <v>15973</v>
      </c>
      <c r="I826" s="168" t="s">
        <v>15973</v>
      </c>
      <c r="J826" s="168" t="s">
        <v>15973</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si="114"/>
        <v>0</v>
      </c>
      <c r="AB826" s="211" t="str">
        <f t="shared" si="115"/>
        <v/>
      </c>
    </row>
    <row r="827" spans="1:28" s="210" customFormat="1" ht="20.25">
      <c r="A827" s="165"/>
      <c r="B827" s="166" t="s">
        <v>15973</v>
      </c>
      <c r="C827" s="170" t="s">
        <v>15973</v>
      </c>
      <c r="D827" s="213"/>
      <c r="E827" s="166" t="s">
        <v>15973</v>
      </c>
      <c r="F827" s="166" t="s">
        <v>15973</v>
      </c>
      <c r="G827" s="166" t="s">
        <v>15973</v>
      </c>
      <c r="H827" s="167" t="s">
        <v>15973</v>
      </c>
      <c r="I827" s="168" t="s">
        <v>15973</v>
      </c>
      <c r="J827" s="168" t="s">
        <v>15973</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si="117">IF(AND(C827="Smelter not listed",OR(LEN(D827)=0,LEN(E827)=0)),1,0)</f>
        <v>0</v>
      </c>
      <c r="AB827" s="211" t="str">
        <f t="shared" ref="AB827" si="118">B827&amp;C827</f>
        <v/>
      </c>
    </row>
    <row r="828" spans="1:28" s="210" customFormat="1" ht="20.25">
      <c r="A828" s="165"/>
      <c r="B828" s="166" t="s">
        <v>15973</v>
      </c>
      <c r="C828" s="170" t="s">
        <v>15973</v>
      </c>
      <c r="D828" s="213"/>
      <c r="E828" s="166" t="s">
        <v>15973</v>
      </c>
      <c r="F828" s="166" t="s">
        <v>15973</v>
      </c>
      <c r="G828" s="166" t="s">
        <v>15973</v>
      </c>
      <c r="H828" s="167" t="s">
        <v>15973</v>
      </c>
      <c r="I828" s="168" t="s">
        <v>15973</v>
      </c>
      <c r="J828" s="168" t="s">
        <v>15973</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si="120">IF(AND(C828="Smelter not listed",OR(LEN(D828)=0,LEN(E828)=0)),1,0)</f>
        <v>0</v>
      </c>
      <c r="AB828" s="211" t="str">
        <f t="shared" ref="AB828:AB859" si="121">B828&amp;C828</f>
        <v/>
      </c>
    </row>
    <row r="829" spans="1:28" s="210" customFormat="1" ht="20.25">
      <c r="A829" s="165"/>
      <c r="B829" s="166" t="s">
        <v>15973</v>
      </c>
      <c r="C829" s="170" t="s">
        <v>15973</v>
      </c>
      <c r="D829" s="213"/>
      <c r="E829" s="166" t="s">
        <v>15973</v>
      </c>
      <c r="F829" s="166" t="s">
        <v>15973</v>
      </c>
      <c r="G829" s="166" t="s">
        <v>15973</v>
      </c>
      <c r="H829" s="167" t="s">
        <v>15973</v>
      </c>
      <c r="I829" s="168" t="s">
        <v>15973</v>
      </c>
      <c r="J829" s="168" t="s">
        <v>15973</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si="120"/>
        <v>0</v>
      </c>
      <c r="AB829" s="211" t="str">
        <f t="shared" si="121"/>
        <v/>
      </c>
    </row>
    <row r="830" spans="1:28" s="210" customFormat="1" ht="20.25">
      <c r="A830" s="165"/>
      <c r="B830" s="166" t="s">
        <v>15973</v>
      </c>
      <c r="C830" s="170" t="s">
        <v>15973</v>
      </c>
      <c r="D830" s="213"/>
      <c r="E830" s="166" t="s">
        <v>15973</v>
      </c>
      <c r="F830" s="166" t="s">
        <v>15973</v>
      </c>
      <c r="G830" s="166" t="s">
        <v>15973</v>
      </c>
      <c r="H830" s="167" t="s">
        <v>15973</v>
      </c>
      <c r="I830" s="168" t="s">
        <v>15973</v>
      </c>
      <c r="J830" s="168" t="s">
        <v>15973</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si="120"/>
        <v>0</v>
      </c>
      <c r="AB830" s="211" t="str">
        <f t="shared" si="121"/>
        <v/>
      </c>
    </row>
    <row r="831" spans="1:28" s="210" customFormat="1" ht="20.25">
      <c r="A831" s="165"/>
      <c r="B831" s="166" t="s">
        <v>15973</v>
      </c>
      <c r="C831" s="170" t="s">
        <v>15973</v>
      </c>
      <c r="D831" s="213"/>
      <c r="E831" s="166" t="s">
        <v>15973</v>
      </c>
      <c r="F831" s="166" t="s">
        <v>15973</v>
      </c>
      <c r="G831" s="166" t="s">
        <v>15973</v>
      </c>
      <c r="H831" s="167" t="s">
        <v>15973</v>
      </c>
      <c r="I831" s="168" t="s">
        <v>15973</v>
      </c>
      <c r="J831" s="168" t="s">
        <v>15973</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si="120"/>
        <v>0</v>
      </c>
      <c r="AB831" s="211" t="str">
        <f t="shared" si="121"/>
        <v/>
      </c>
    </row>
    <row r="832" spans="1:28" s="210" customFormat="1" ht="20.25">
      <c r="A832" s="165"/>
      <c r="B832" s="166" t="s">
        <v>15973</v>
      </c>
      <c r="C832" s="170" t="s">
        <v>15973</v>
      </c>
      <c r="D832" s="213"/>
      <c r="E832" s="166" t="s">
        <v>15973</v>
      </c>
      <c r="F832" s="166" t="s">
        <v>15973</v>
      </c>
      <c r="G832" s="166" t="s">
        <v>15973</v>
      </c>
      <c r="H832" s="167" t="s">
        <v>15973</v>
      </c>
      <c r="I832" s="168" t="s">
        <v>15973</v>
      </c>
      <c r="J832" s="168" t="s">
        <v>15973</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si="120"/>
        <v>0</v>
      </c>
      <c r="AB832" s="211" t="str">
        <f t="shared" si="121"/>
        <v/>
      </c>
    </row>
    <row r="833" spans="1:28" s="210" customFormat="1" ht="20.25">
      <c r="A833" s="165"/>
      <c r="B833" s="166" t="s">
        <v>15973</v>
      </c>
      <c r="C833" s="170" t="s">
        <v>15973</v>
      </c>
      <c r="D833" s="213"/>
      <c r="E833" s="166" t="s">
        <v>15973</v>
      </c>
      <c r="F833" s="166" t="s">
        <v>15973</v>
      </c>
      <c r="G833" s="166" t="s">
        <v>15973</v>
      </c>
      <c r="H833" s="167" t="s">
        <v>15973</v>
      </c>
      <c r="I833" s="168" t="s">
        <v>15973</v>
      </c>
      <c r="J833" s="168" t="s">
        <v>15973</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si="120"/>
        <v>0</v>
      </c>
      <c r="AB833" s="211" t="str">
        <f t="shared" si="121"/>
        <v/>
      </c>
    </row>
    <row r="834" spans="1:28" s="210" customFormat="1" ht="20.25">
      <c r="A834" s="165"/>
      <c r="B834" s="166" t="s">
        <v>15973</v>
      </c>
      <c r="C834" s="170" t="s">
        <v>15973</v>
      </c>
      <c r="D834" s="213"/>
      <c r="E834" s="166" t="s">
        <v>15973</v>
      </c>
      <c r="F834" s="166" t="s">
        <v>15973</v>
      </c>
      <c r="G834" s="166" t="s">
        <v>15973</v>
      </c>
      <c r="H834" s="167" t="s">
        <v>15973</v>
      </c>
      <c r="I834" s="168" t="s">
        <v>15973</v>
      </c>
      <c r="J834" s="168" t="s">
        <v>15973</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si="120"/>
        <v>0</v>
      </c>
      <c r="AB834" s="211" t="str">
        <f t="shared" si="121"/>
        <v/>
      </c>
    </row>
    <row r="835" spans="1:28" s="210" customFormat="1" ht="20.25">
      <c r="A835" s="165"/>
      <c r="B835" s="166" t="s">
        <v>15973</v>
      </c>
      <c r="C835" s="170" t="s">
        <v>15973</v>
      </c>
      <c r="D835" s="213"/>
      <c r="E835" s="166" t="s">
        <v>15973</v>
      </c>
      <c r="F835" s="166" t="s">
        <v>15973</v>
      </c>
      <c r="G835" s="166" t="s">
        <v>15973</v>
      </c>
      <c r="H835" s="167" t="s">
        <v>15973</v>
      </c>
      <c r="I835" s="168" t="s">
        <v>15973</v>
      </c>
      <c r="J835" s="168" t="s">
        <v>15973</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si="120"/>
        <v>0</v>
      </c>
      <c r="AB835" s="211" t="str">
        <f t="shared" si="121"/>
        <v/>
      </c>
    </row>
    <row r="836" spans="1:28" s="210" customFormat="1" ht="20.25">
      <c r="A836" s="165"/>
      <c r="B836" s="166" t="s">
        <v>15973</v>
      </c>
      <c r="C836" s="170" t="s">
        <v>15973</v>
      </c>
      <c r="D836" s="213"/>
      <c r="E836" s="166" t="s">
        <v>15973</v>
      </c>
      <c r="F836" s="166" t="s">
        <v>15973</v>
      </c>
      <c r="G836" s="166" t="s">
        <v>15973</v>
      </c>
      <c r="H836" s="167" t="s">
        <v>15973</v>
      </c>
      <c r="I836" s="168" t="s">
        <v>15973</v>
      </c>
      <c r="J836" s="168" t="s">
        <v>15973</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si="120"/>
        <v>0</v>
      </c>
      <c r="AB836" s="211" t="str">
        <f t="shared" si="121"/>
        <v/>
      </c>
    </row>
    <row r="837" spans="1:28" s="210" customFormat="1" ht="20.25">
      <c r="A837" s="165"/>
      <c r="B837" s="166" t="s">
        <v>15973</v>
      </c>
      <c r="C837" s="170" t="s">
        <v>15973</v>
      </c>
      <c r="D837" s="213"/>
      <c r="E837" s="166" t="s">
        <v>15973</v>
      </c>
      <c r="F837" s="166" t="s">
        <v>15973</v>
      </c>
      <c r="G837" s="166" t="s">
        <v>15973</v>
      </c>
      <c r="H837" s="167" t="s">
        <v>15973</v>
      </c>
      <c r="I837" s="168" t="s">
        <v>15973</v>
      </c>
      <c r="J837" s="168" t="s">
        <v>15973</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si="120"/>
        <v>0</v>
      </c>
      <c r="AB837" s="211" t="str">
        <f t="shared" si="121"/>
        <v/>
      </c>
    </row>
    <row r="838" spans="1:28" s="210" customFormat="1" ht="20.25">
      <c r="A838" s="165"/>
      <c r="B838" s="166" t="s">
        <v>15973</v>
      </c>
      <c r="C838" s="170" t="s">
        <v>15973</v>
      </c>
      <c r="D838" s="213"/>
      <c r="E838" s="166" t="s">
        <v>15973</v>
      </c>
      <c r="F838" s="166" t="s">
        <v>15973</v>
      </c>
      <c r="G838" s="166" t="s">
        <v>15973</v>
      </c>
      <c r="H838" s="167" t="s">
        <v>15973</v>
      </c>
      <c r="I838" s="168" t="s">
        <v>15973</v>
      </c>
      <c r="J838" s="168" t="s">
        <v>15973</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si="120"/>
        <v>0</v>
      </c>
      <c r="AB838" s="211" t="str">
        <f t="shared" si="121"/>
        <v/>
      </c>
    </row>
    <row r="839" spans="1:28" s="210" customFormat="1" ht="20.25">
      <c r="A839" s="165"/>
      <c r="B839" s="166" t="s">
        <v>15973</v>
      </c>
      <c r="C839" s="170" t="s">
        <v>15973</v>
      </c>
      <c r="D839" s="213"/>
      <c r="E839" s="166" t="s">
        <v>15973</v>
      </c>
      <c r="F839" s="166" t="s">
        <v>15973</v>
      </c>
      <c r="G839" s="166" t="s">
        <v>15973</v>
      </c>
      <c r="H839" s="167" t="s">
        <v>15973</v>
      </c>
      <c r="I839" s="168" t="s">
        <v>15973</v>
      </c>
      <c r="J839" s="168" t="s">
        <v>15973</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si="120"/>
        <v>0</v>
      </c>
      <c r="AB839" s="211" t="str">
        <f t="shared" si="121"/>
        <v/>
      </c>
    </row>
    <row r="840" spans="1:28" s="210" customFormat="1" ht="20.25">
      <c r="A840" s="165"/>
      <c r="B840" s="166" t="s">
        <v>15973</v>
      </c>
      <c r="C840" s="170" t="s">
        <v>15973</v>
      </c>
      <c r="D840" s="213"/>
      <c r="E840" s="166" t="s">
        <v>15973</v>
      </c>
      <c r="F840" s="166" t="s">
        <v>15973</v>
      </c>
      <c r="G840" s="166" t="s">
        <v>15973</v>
      </c>
      <c r="H840" s="167" t="s">
        <v>15973</v>
      </c>
      <c r="I840" s="168" t="s">
        <v>15973</v>
      </c>
      <c r="J840" s="168" t="s">
        <v>15973</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si="120"/>
        <v>0</v>
      </c>
      <c r="AB840" s="211" t="str">
        <f t="shared" si="121"/>
        <v/>
      </c>
    </row>
    <row r="841" spans="1:28" s="210" customFormat="1" ht="20.25">
      <c r="A841" s="165"/>
      <c r="B841" s="166" t="s">
        <v>15973</v>
      </c>
      <c r="C841" s="170" t="s">
        <v>15973</v>
      </c>
      <c r="D841" s="213"/>
      <c r="E841" s="166" t="s">
        <v>15973</v>
      </c>
      <c r="F841" s="166" t="s">
        <v>15973</v>
      </c>
      <c r="G841" s="166" t="s">
        <v>15973</v>
      </c>
      <c r="H841" s="167" t="s">
        <v>15973</v>
      </c>
      <c r="I841" s="168" t="s">
        <v>15973</v>
      </c>
      <c r="J841" s="168" t="s">
        <v>15973</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si="120"/>
        <v>0</v>
      </c>
      <c r="AB841" s="211" t="str">
        <f t="shared" si="121"/>
        <v/>
      </c>
    </row>
    <row r="842" spans="1:28" s="210" customFormat="1" ht="20.25">
      <c r="A842" s="165"/>
      <c r="B842" s="166" t="s">
        <v>15973</v>
      </c>
      <c r="C842" s="170" t="s">
        <v>15973</v>
      </c>
      <c r="D842" s="213"/>
      <c r="E842" s="166" t="s">
        <v>15973</v>
      </c>
      <c r="F842" s="166" t="s">
        <v>15973</v>
      </c>
      <c r="G842" s="166" t="s">
        <v>15973</v>
      </c>
      <c r="H842" s="167" t="s">
        <v>15973</v>
      </c>
      <c r="I842" s="168" t="s">
        <v>15973</v>
      </c>
      <c r="J842" s="168" t="s">
        <v>15973</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si="120"/>
        <v>0</v>
      </c>
      <c r="AB842" s="211" t="str">
        <f t="shared" si="121"/>
        <v/>
      </c>
    </row>
    <row r="843" spans="1:28" s="210" customFormat="1" ht="20.25">
      <c r="A843" s="165"/>
      <c r="B843" s="166" t="s">
        <v>15973</v>
      </c>
      <c r="C843" s="170" t="s">
        <v>15973</v>
      </c>
      <c r="D843" s="213"/>
      <c r="E843" s="166" t="s">
        <v>15973</v>
      </c>
      <c r="F843" s="166" t="s">
        <v>15973</v>
      </c>
      <c r="G843" s="166" t="s">
        <v>15973</v>
      </c>
      <c r="H843" s="167" t="s">
        <v>15973</v>
      </c>
      <c r="I843" s="168" t="s">
        <v>15973</v>
      </c>
      <c r="J843" s="168" t="s">
        <v>15973</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si="120"/>
        <v>0</v>
      </c>
      <c r="AB843" s="211" t="str">
        <f t="shared" si="121"/>
        <v/>
      </c>
    </row>
    <row r="844" spans="1:28" s="210" customFormat="1" ht="20.25">
      <c r="A844" s="165"/>
      <c r="B844" s="166" t="s">
        <v>15973</v>
      </c>
      <c r="C844" s="170" t="s">
        <v>15973</v>
      </c>
      <c r="D844" s="213"/>
      <c r="E844" s="166" t="s">
        <v>15973</v>
      </c>
      <c r="F844" s="166" t="s">
        <v>15973</v>
      </c>
      <c r="G844" s="166" t="s">
        <v>15973</v>
      </c>
      <c r="H844" s="167" t="s">
        <v>15973</v>
      </c>
      <c r="I844" s="168" t="s">
        <v>15973</v>
      </c>
      <c r="J844" s="168" t="s">
        <v>15973</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si="120"/>
        <v>0</v>
      </c>
      <c r="AB844" s="211" t="str">
        <f t="shared" si="121"/>
        <v/>
      </c>
    </row>
    <row r="845" spans="1:28" s="210" customFormat="1" ht="20.25">
      <c r="A845" s="165"/>
      <c r="B845" s="166" t="s">
        <v>15973</v>
      </c>
      <c r="C845" s="170" t="s">
        <v>15973</v>
      </c>
      <c r="D845" s="213"/>
      <c r="E845" s="166" t="s">
        <v>15973</v>
      </c>
      <c r="F845" s="166" t="s">
        <v>15973</v>
      </c>
      <c r="G845" s="166" t="s">
        <v>15973</v>
      </c>
      <c r="H845" s="167" t="s">
        <v>15973</v>
      </c>
      <c r="I845" s="168" t="s">
        <v>15973</v>
      </c>
      <c r="J845" s="168" t="s">
        <v>15973</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si="120"/>
        <v>0</v>
      </c>
      <c r="AB845" s="211" t="str">
        <f t="shared" si="121"/>
        <v/>
      </c>
    </row>
    <row r="846" spans="1:28" s="210" customFormat="1" ht="20.25">
      <c r="A846" s="165"/>
      <c r="B846" s="166" t="s">
        <v>15973</v>
      </c>
      <c r="C846" s="170" t="s">
        <v>15973</v>
      </c>
      <c r="D846" s="213"/>
      <c r="E846" s="166" t="s">
        <v>15973</v>
      </c>
      <c r="F846" s="166" t="s">
        <v>15973</v>
      </c>
      <c r="G846" s="166" t="s">
        <v>15973</v>
      </c>
      <c r="H846" s="167" t="s">
        <v>15973</v>
      </c>
      <c r="I846" s="168" t="s">
        <v>15973</v>
      </c>
      <c r="J846" s="168" t="s">
        <v>15973</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si="120"/>
        <v>0</v>
      </c>
      <c r="AB846" s="211" t="str">
        <f t="shared" si="121"/>
        <v/>
      </c>
    </row>
    <row r="847" spans="1:28" s="210" customFormat="1" ht="20.25">
      <c r="A847" s="165"/>
      <c r="B847" s="166" t="s">
        <v>15973</v>
      </c>
      <c r="C847" s="170" t="s">
        <v>15973</v>
      </c>
      <c r="D847" s="213"/>
      <c r="E847" s="166" t="s">
        <v>15973</v>
      </c>
      <c r="F847" s="166" t="s">
        <v>15973</v>
      </c>
      <c r="G847" s="166" t="s">
        <v>15973</v>
      </c>
      <c r="H847" s="167" t="s">
        <v>15973</v>
      </c>
      <c r="I847" s="168" t="s">
        <v>15973</v>
      </c>
      <c r="J847" s="168" t="s">
        <v>15973</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si="120"/>
        <v>0</v>
      </c>
      <c r="AB847" s="211" t="str">
        <f t="shared" si="121"/>
        <v/>
      </c>
    </row>
    <row r="848" spans="1:28" s="210" customFormat="1" ht="20.25">
      <c r="A848" s="165"/>
      <c r="B848" s="166" t="s">
        <v>15973</v>
      </c>
      <c r="C848" s="170" t="s">
        <v>15973</v>
      </c>
      <c r="D848" s="213"/>
      <c r="E848" s="166" t="s">
        <v>15973</v>
      </c>
      <c r="F848" s="166" t="s">
        <v>15973</v>
      </c>
      <c r="G848" s="166" t="s">
        <v>15973</v>
      </c>
      <c r="H848" s="167" t="s">
        <v>15973</v>
      </c>
      <c r="I848" s="168" t="s">
        <v>15973</v>
      </c>
      <c r="J848" s="168" t="s">
        <v>15973</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si="120"/>
        <v>0</v>
      </c>
      <c r="AB848" s="211" t="str">
        <f t="shared" si="121"/>
        <v/>
      </c>
    </row>
    <row r="849" spans="1:28" s="210" customFormat="1" ht="20.25">
      <c r="A849" s="165"/>
      <c r="B849" s="166" t="s">
        <v>15973</v>
      </c>
      <c r="C849" s="170" t="s">
        <v>15973</v>
      </c>
      <c r="D849" s="213"/>
      <c r="E849" s="166" t="s">
        <v>15973</v>
      </c>
      <c r="F849" s="166" t="s">
        <v>15973</v>
      </c>
      <c r="G849" s="166" t="s">
        <v>15973</v>
      </c>
      <c r="H849" s="167" t="s">
        <v>15973</v>
      </c>
      <c r="I849" s="168" t="s">
        <v>15973</v>
      </c>
      <c r="J849" s="168" t="s">
        <v>15973</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si="120"/>
        <v>0</v>
      </c>
      <c r="AB849" s="211" t="str">
        <f t="shared" si="121"/>
        <v/>
      </c>
    </row>
    <row r="850" spans="1:28" s="210" customFormat="1" ht="20.25">
      <c r="A850" s="165"/>
      <c r="B850" s="166" t="s">
        <v>15973</v>
      </c>
      <c r="C850" s="170" t="s">
        <v>15973</v>
      </c>
      <c r="D850" s="213"/>
      <c r="E850" s="166" t="s">
        <v>15973</v>
      </c>
      <c r="F850" s="166" t="s">
        <v>15973</v>
      </c>
      <c r="G850" s="166" t="s">
        <v>15973</v>
      </c>
      <c r="H850" s="167" t="s">
        <v>15973</v>
      </c>
      <c r="I850" s="168" t="s">
        <v>15973</v>
      </c>
      <c r="J850" s="168" t="s">
        <v>15973</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si="120"/>
        <v>0</v>
      </c>
      <c r="AB850" s="211" t="str">
        <f t="shared" si="121"/>
        <v/>
      </c>
    </row>
    <row r="851" spans="1:28" s="210" customFormat="1" ht="20.25">
      <c r="A851" s="165"/>
      <c r="B851" s="166" t="s">
        <v>15973</v>
      </c>
      <c r="C851" s="170" t="s">
        <v>15973</v>
      </c>
      <c r="D851" s="213"/>
      <c r="E851" s="166" t="s">
        <v>15973</v>
      </c>
      <c r="F851" s="166" t="s">
        <v>15973</v>
      </c>
      <c r="G851" s="166" t="s">
        <v>15973</v>
      </c>
      <c r="H851" s="167" t="s">
        <v>15973</v>
      </c>
      <c r="I851" s="168" t="s">
        <v>15973</v>
      </c>
      <c r="J851" s="168" t="s">
        <v>15973</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si="120"/>
        <v>0</v>
      </c>
      <c r="AB851" s="211" t="str">
        <f t="shared" si="121"/>
        <v/>
      </c>
    </row>
    <row r="852" spans="1:28" s="210" customFormat="1" ht="20.25">
      <c r="A852" s="165"/>
      <c r="B852" s="166" t="s">
        <v>15973</v>
      </c>
      <c r="C852" s="170" t="s">
        <v>15973</v>
      </c>
      <c r="D852" s="213"/>
      <c r="E852" s="166" t="s">
        <v>15973</v>
      </c>
      <c r="F852" s="166" t="s">
        <v>15973</v>
      </c>
      <c r="G852" s="166" t="s">
        <v>15973</v>
      </c>
      <c r="H852" s="167" t="s">
        <v>15973</v>
      </c>
      <c r="I852" s="168" t="s">
        <v>15973</v>
      </c>
      <c r="J852" s="168" t="s">
        <v>15973</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si="120"/>
        <v>0</v>
      </c>
      <c r="AB852" s="211" t="str">
        <f t="shared" si="121"/>
        <v/>
      </c>
    </row>
    <row r="853" spans="1:28" s="210" customFormat="1" ht="20.25">
      <c r="A853" s="165"/>
      <c r="B853" s="166" t="s">
        <v>15973</v>
      </c>
      <c r="C853" s="170" t="s">
        <v>15973</v>
      </c>
      <c r="D853" s="213"/>
      <c r="E853" s="166" t="s">
        <v>15973</v>
      </c>
      <c r="F853" s="166" t="s">
        <v>15973</v>
      </c>
      <c r="G853" s="166" t="s">
        <v>15973</v>
      </c>
      <c r="H853" s="167" t="s">
        <v>15973</v>
      </c>
      <c r="I853" s="168" t="s">
        <v>15973</v>
      </c>
      <c r="J853" s="168" t="s">
        <v>15973</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si="120"/>
        <v>0</v>
      </c>
      <c r="AB853" s="211" t="str">
        <f t="shared" si="121"/>
        <v/>
      </c>
    </row>
    <row r="854" spans="1:28" s="210" customFormat="1" ht="20.25">
      <c r="A854" s="165"/>
      <c r="B854" s="166" t="s">
        <v>15973</v>
      </c>
      <c r="C854" s="170" t="s">
        <v>15973</v>
      </c>
      <c r="D854" s="213"/>
      <c r="E854" s="166" t="s">
        <v>15973</v>
      </c>
      <c r="F854" s="166" t="s">
        <v>15973</v>
      </c>
      <c r="G854" s="166" t="s">
        <v>15973</v>
      </c>
      <c r="H854" s="167" t="s">
        <v>15973</v>
      </c>
      <c r="I854" s="168" t="s">
        <v>15973</v>
      </c>
      <c r="J854" s="168" t="s">
        <v>15973</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si="120"/>
        <v>0</v>
      </c>
      <c r="AB854" s="211" t="str">
        <f t="shared" si="121"/>
        <v/>
      </c>
    </row>
    <row r="855" spans="1:28" s="210" customFormat="1" ht="20.25">
      <c r="A855" s="165"/>
      <c r="B855" s="166" t="s">
        <v>15973</v>
      </c>
      <c r="C855" s="170" t="s">
        <v>15973</v>
      </c>
      <c r="D855" s="213"/>
      <c r="E855" s="166" t="s">
        <v>15973</v>
      </c>
      <c r="F855" s="166" t="s">
        <v>15973</v>
      </c>
      <c r="G855" s="166" t="s">
        <v>15973</v>
      </c>
      <c r="H855" s="167" t="s">
        <v>15973</v>
      </c>
      <c r="I855" s="168" t="s">
        <v>15973</v>
      </c>
      <c r="J855" s="168" t="s">
        <v>15973</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si="120"/>
        <v>0</v>
      </c>
      <c r="AB855" s="211" t="str">
        <f t="shared" si="121"/>
        <v/>
      </c>
    </row>
    <row r="856" spans="1:28" s="210" customFormat="1" ht="20.25">
      <c r="A856" s="165"/>
      <c r="B856" s="166" t="s">
        <v>15973</v>
      </c>
      <c r="C856" s="170" t="s">
        <v>15973</v>
      </c>
      <c r="D856" s="213"/>
      <c r="E856" s="166" t="s">
        <v>15973</v>
      </c>
      <c r="F856" s="166" t="s">
        <v>15973</v>
      </c>
      <c r="G856" s="166" t="s">
        <v>15973</v>
      </c>
      <c r="H856" s="167" t="s">
        <v>15973</v>
      </c>
      <c r="I856" s="168" t="s">
        <v>15973</v>
      </c>
      <c r="J856" s="168" t="s">
        <v>15973</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si="120"/>
        <v>0</v>
      </c>
      <c r="AB856" s="211" t="str">
        <f t="shared" si="121"/>
        <v/>
      </c>
    </row>
    <row r="857" spans="1:28" s="210" customFormat="1" ht="20.25">
      <c r="A857" s="165"/>
      <c r="B857" s="166" t="s">
        <v>15973</v>
      </c>
      <c r="C857" s="170" t="s">
        <v>15973</v>
      </c>
      <c r="D857" s="213"/>
      <c r="E857" s="166" t="s">
        <v>15973</v>
      </c>
      <c r="F857" s="166" t="s">
        <v>15973</v>
      </c>
      <c r="G857" s="166" t="s">
        <v>15973</v>
      </c>
      <c r="H857" s="167" t="s">
        <v>15973</v>
      </c>
      <c r="I857" s="168" t="s">
        <v>15973</v>
      </c>
      <c r="J857" s="168" t="s">
        <v>15973</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si="120"/>
        <v>0</v>
      </c>
      <c r="AB857" s="211" t="str">
        <f t="shared" si="121"/>
        <v/>
      </c>
    </row>
    <row r="858" spans="1:28" s="210" customFormat="1" ht="20.25">
      <c r="A858" s="165"/>
      <c r="B858" s="166" t="s">
        <v>15973</v>
      </c>
      <c r="C858" s="170" t="s">
        <v>15973</v>
      </c>
      <c r="D858" s="213"/>
      <c r="E858" s="166" t="s">
        <v>15973</v>
      </c>
      <c r="F858" s="166" t="s">
        <v>15973</v>
      </c>
      <c r="G858" s="166" t="s">
        <v>15973</v>
      </c>
      <c r="H858" s="167" t="s">
        <v>15973</v>
      </c>
      <c r="I858" s="168" t="s">
        <v>15973</v>
      </c>
      <c r="J858" s="168" t="s">
        <v>15973</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si="120"/>
        <v>0</v>
      </c>
      <c r="AB858" s="211" t="str">
        <f t="shared" si="121"/>
        <v/>
      </c>
    </row>
    <row r="859" spans="1:28" s="210" customFormat="1" ht="20.25">
      <c r="A859" s="165"/>
      <c r="B859" s="166" t="s">
        <v>15973</v>
      </c>
      <c r="C859" s="170" t="s">
        <v>15973</v>
      </c>
      <c r="D859" s="213"/>
      <c r="E859" s="166" t="s">
        <v>15973</v>
      </c>
      <c r="F859" s="166" t="s">
        <v>15973</v>
      </c>
      <c r="G859" s="166" t="s">
        <v>15973</v>
      </c>
      <c r="H859" s="167" t="s">
        <v>15973</v>
      </c>
      <c r="I859" s="168" t="s">
        <v>15973</v>
      </c>
      <c r="J859" s="168" t="s">
        <v>15973</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si="120"/>
        <v>0</v>
      </c>
      <c r="AB859" s="211" t="str">
        <f t="shared" si="121"/>
        <v/>
      </c>
    </row>
    <row r="860" spans="1:28" s="210" customFormat="1" ht="20.25">
      <c r="A860" s="165"/>
      <c r="B860" s="166" t="s">
        <v>15973</v>
      </c>
      <c r="C860" s="170" t="s">
        <v>15973</v>
      </c>
      <c r="D860" s="213"/>
      <c r="E860" s="166" t="s">
        <v>15973</v>
      </c>
      <c r="F860" s="166" t="s">
        <v>15973</v>
      </c>
      <c r="G860" s="166" t="s">
        <v>15973</v>
      </c>
      <c r="H860" s="167" t="s">
        <v>15973</v>
      </c>
      <c r="I860" s="168" t="s">
        <v>15973</v>
      </c>
      <c r="J860" s="168" t="s">
        <v>15973</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si="123">IF(AND(C860="Smelter not listed",OR(LEN(D860)=0,LEN(E860)=0)),1,0)</f>
        <v>0</v>
      </c>
      <c r="AB860" s="211" t="str">
        <f t="shared" ref="AB860:AB890" si="124">B860&amp;C860</f>
        <v/>
      </c>
    </row>
    <row r="861" spans="1:28" s="210" customFormat="1" ht="20.25">
      <c r="A861" s="165"/>
      <c r="B861" s="166" t="s">
        <v>15973</v>
      </c>
      <c r="C861" s="170" t="s">
        <v>15973</v>
      </c>
      <c r="D861" s="213"/>
      <c r="E861" s="166" t="s">
        <v>15973</v>
      </c>
      <c r="F861" s="166" t="s">
        <v>15973</v>
      </c>
      <c r="G861" s="166" t="s">
        <v>15973</v>
      </c>
      <c r="H861" s="167" t="s">
        <v>15973</v>
      </c>
      <c r="I861" s="168" t="s">
        <v>15973</v>
      </c>
      <c r="J861" s="168" t="s">
        <v>15973</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si="123"/>
        <v>0</v>
      </c>
      <c r="AB861" s="211" t="str">
        <f t="shared" si="124"/>
        <v/>
      </c>
    </row>
    <row r="862" spans="1:28" s="210" customFormat="1" ht="20.25">
      <c r="A862" s="165"/>
      <c r="B862" s="166" t="s">
        <v>15973</v>
      </c>
      <c r="C862" s="170" t="s">
        <v>15973</v>
      </c>
      <c r="D862" s="213"/>
      <c r="E862" s="166" t="s">
        <v>15973</v>
      </c>
      <c r="F862" s="166" t="s">
        <v>15973</v>
      </c>
      <c r="G862" s="166" t="s">
        <v>15973</v>
      </c>
      <c r="H862" s="167" t="s">
        <v>15973</v>
      </c>
      <c r="I862" s="168" t="s">
        <v>15973</v>
      </c>
      <c r="J862" s="168" t="s">
        <v>15973</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si="123"/>
        <v>0</v>
      </c>
      <c r="AB862" s="211" t="str">
        <f t="shared" si="124"/>
        <v/>
      </c>
    </row>
    <row r="863" spans="1:28" s="210" customFormat="1" ht="20.25">
      <c r="A863" s="165"/>
      <c r="B863" s="166" t="s">
        <v>15973</v>
      </c>
      <c r="C863" s="170" t="s">
        <v>15973</v>
      </c>
      <c r="D863" s="213"/>
      <c r="E863" s="166" t="s">
        <v>15973</v>
      </c>
      <c r="F863" s="166" t="s">
        <v>15973</v>
      </c>
      <c r="G863" s="166" t="s">
        <v>15973</v>
      </c>
      <c r="H863" s="167" t="s">
        <v>15973</v>
      </c>
      <c r="I863" s="168" t="s">
        <v>15973</v>
      </c>
      <c r="J863" s="168" t="s">
        <v>15973</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si="123"/>
        <v>0</v>
      </c>
      <c r="AB863" s="211" t="str">
        <f t="shared" si="124"/>
        <v/>
      </c>
    </row>
    <row r="864" spans="1:28" s="210" customFormat="1" ht="20.25">
      <c r="A864" s="165"/>
      <c r="B864" s="166" t="s">
        <v>15973</v>
      </c>
      <c r="C864" s="170" t="s">
        <v>15973</v>
      </c>
      <c r="D864" s="213"/>
      <c r="E864" s="166" t="s">
        <v>15973</v>
      </c>
      <c r="F864" s="166" t="s">
        <v>15973</v>
      </c>
      <c r="G864" s="166" t="s">
        <v>15973</v>
      </c>
      <c r="H864" s="167" t="s">
        <v>15973</v>
      </c>
      <c r="I864" s="168" t="s">
        <v>15973</v>
      </c>
      <c r="J864" s="168" t="s">
        <v>15973</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si="123"/>
        <v>0</v>
      </c>
      <c r="AB864" s="211" t="str">
        <f t="shared" si="124"/>
        <v/>
      </c>
    </row>
    <row r="865" spans="1:28" s="210" customFormat="1" ht="20.25">
      <c r="A865" s="165"/>
      <c r="B865" s="166" t="s">
        <v>15973</v>
      </c>
      <c r="C865" s="170" t="s">
        <v>15973</v>
      </c>
      <c r="D865" s="213"/>
      <c r="E865" s="166" t="s">
        <v>15973</v>
      </c>
      <c r="F865" s="166" t="s">
        <v>15973</v>
      </c>
      <c r="G865" s="166" t="s">
        <v>15973</v>
      </c>
      <c r="H865" s="167" t="s">
        <v>15973</v>
      </c>
      <c r="I865" s="168" t="s">
        <v>15973</v>
      </c>
      <c r="J865" s="168" t="s">
        <v>15973</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si="123"/>
        <v>0</v>
      </c>
      <c r="AB865" s="211" t="str">
        <f t="shared" si="124"/>
        <v/>
      </c>
    </row>
    <row r="866" spans="1:28" s="210" customFormat="1" ht="20.25">
      <c r="A866" s="165"/>
      <c r="B866" s="166" t="s">
        <v>15973</v>
      </c>
      <c r="C866" s="170" t="s">
        <v>15973</v>
      </c>
      <c r="D866" s="213"/>
      <c r="E866" s="166" t="s">
        <v>15973</v>
      </c>
      <c r="F866" s="166" t="s">
        <v>15973</v>
      </c>
      <c r="G866" s="166" t="s">
        <v>15973</v>
      </c>
      <c r="H866" s="167" t="s">
        <v>15973</v>
      </c>
      <c r="I866" s="168" t="s">
        <v>15973</v>
      </c>
      <c r="J866" s="168" t="s">
        <v>15973</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si="123"/>
        <v>0</v>
      </c>
      <c r="AB866" s="211" t="str">
        <f t="shared" si="124"/>
        <v/>
      </c>
    </row>
    <row r="867" spans="1:28" s="210" customFormat="1" ht="20.25">
      <c r="A867" s="165"/>
      <c r="B867" s="166" t="s">
        <v>15973</v>
      </c>
      <c r="C867" s="170" t="s">
        <v>15973</v>
      </c>
      <c r="D867" s="213"/>
      <c r="E867" s="166" t="s">
        <v>15973</v>
      </c>
      <c r="F867" s="166" t="s">
        <v>15973</v>
      </c>
      <c r="G867" s="166" t="s">
        <v>15973</v>
      </c>
      <c r="H867" s="167" t="s">
        <v>15973</v>
      </c>
      <c r="I867" s="168" t="s">
        <v>15973</v>
      </c>
      <c r="J867" s="168" t="s">
        <v>15973</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si="123"/>
        <v>0</v>
      </c>
      <c r="AB867" s="211" t="str">
        <f t="shared" si="124"/>
        <v/>
      </c>
    </row>
    <row r="868" spans="1:28" s="210" customFormat="1" ht="20.25">
      <c r="A868" s="165"/>
      <c r="B868" s="166" t="s">
        <v>15973</v>
      </c>
      <c r="C868" s="170" t="s">
        <v>15973</v>
      </c>
      <c r="D868" s="213"/>
      <c r="E868" s="166" t="s">
        <v>15973</v>
      </c>
      <c r="F868" s="166" t="s">
        <v>15973</v>
      </c>
      <c r="G868" s="166" t="s">
        <v>15973</v>
      </c>
      <c r="H868" s="167" t="s">
        <v>15973</v>
      </c>
      <c r="I868" s="168" t="s">
        <v>15973</v>
      </c>
      <c r="J868" s="168" t="s">
        <v>15973</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si="123"/>
        <v>0</v>
      </c>
      <c r="AB868" s="211" t="str">
        <f t="shared" si="124"/>
        <v/>
      </c>
    </row>
    <row r="869" spans="1:28" s="210" customFormat="1" ht="20.25">
      <c r="A869" s="165"/>
      <c r="B869" s="166" t="s">
        <v>15973</v>
      </c>
      <c r="C869" s="170" t="s">
        <v>15973</v>
      </c>
      <c r="D869" s="213"/>
      <c r="E869" s="166" t="s">
        <v>15973</v>
      </c>
      <c r="F869" s="166" t="s">
        <v>15973</v>
      </c>
      <c r="G869" s="166" t="s">
        <v>15973</v>
      </c>
      <c r="H869" s="167" t="s">
        <v>15973</v>
      </c>
      <c r="I869" s="168" t="s">
        <v>15973</v>
      </c>
      <c r="J869" s="168" t="s">
        <v>15973</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si="123"/>
        <v>0</v>
      </c>
      <c r="AB869" s="211" t="str">
        <f t="shared" si="124"/>
        <v/>
      </c>
    </row>
    <row r="870" spans="1:28" s="210" customFormat="1" ht="20.25">
      <c r="A870" s="165"/>
      <c r="B870" s="166" t="s">
        <v>15973</v>
      </c>
      <c r="C870" s="170" t="s">
        <v>15973</v>
      </c>
      <c r="D870" s="213"/>
      <c r="E870" s="166" t="s">
        <v>15973</v>
      </c>
      <c r="F870" s="166" t="s">
        <v>15973</v>
      </c>
      <c r="G870" s="166" t="s">
        <v>15973</v>
      </c>
      <c r="H870" s="167" t="s">
        <v>15973</v>
      </c>
      <c r="I870" s="168" t="s">
        <v>15973</v>
      </c>
      <c r="J870" s="168" t="s">
        <v>15973</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si="123"/>
        <v>0</v>
      </c>
      <c r="AB870" s="211" t="str">
        <f t="shared" si="124"/>
        <v/>
      </c>
    </row>
    <row r="871" spans="1:28" s="210" customFormat="1" ht="20.25">
      <c r="A871" s="165"/>
      <c r="B871" s="166" t="s">
        <v>15973</v>
      </c>
      <c r="C871" s="170" t="s">
        <v>15973</v>
      </c>
      <c r="D871" s="213"/>
      <c r="E871" s="166" t="s">
        <v>15973</v>
      </c>
      <c r="F871" s="166" t="s">
        <v>15973</v>
      </c>
      <c r="G871" s="166" t="s">
        <v>15973</v>
      </c>
      <c r="H871" s="167" t="s">
        <v>15973</v>
      </c>
      <c r="I871" s="168" t="s">
        <v>15973</v>
      </c>
      <c r="J871" s="168" t="s">
        <v>15973</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si="123"/>
        <v>0</v>
      </c>
      <c r="AB871" s="211" t="str">
        <f t="shared" si="124"/>
        <v/>
      </c>
    </row>
    <row r="872" spans="1:28" s="210" customFormat="1" ht="20.25">
      <c r="A872" s="165"/>
      <c r="B872" s="166" t="s">
        <v>15973</v>
      </c>
      <c r="C872" s="170" t="s">
        <v>15973</v>
      </c>
      <c r="D872" s="213"/>
      <c r="E872" s="166" t="s">
        <v>15973</v>
      </c>
      <c r="F872" s="166" t="s">
        <v>15973</v>
      </c>
      <c r="G872" s="166" t="s">
        <v>15973</v>
      </c>
      <c r="H872" s="167" t="s">
        <v>15973</v>
      </c>
      <c r="I872" s="168" t="s">
        <v>15973</v>
      </c>
      <c r="J872" s="168" t="s">
        <v>15973</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si="123"/>
        <v>0</v>
      </c>
      <c r="AB872" s="211" t="str">
        <f t="shared" si="124"/>
        <v/>
      </c>
    </row>
    <row r="873" spans="1:28" s="210" customFormat="1" ht="20.25">
      <c r="A873" s="165"/>
      <c r="B873" s="166" t="s">
        <v>15973</v>
      </c>
      <c r="C873" s="170" t="s">
        <v>15973</v>
      </c>
      <c r="D873" s="213"/>
      <c r="E873" s="166" t="s">
        <v>15973</v>
      </c>
      <c r="F873" s="166" t="s">
        <v>15973</v>
      </c>
      <c r="G873" s="166" t="s">
        <v>15973</v>
      </c>
      <c r="H873" s="167" t="s">
        <v>15973</v>
      </c>
      <c r="I873" s="168" t="s">
        <v>15973</v>
      </c>
      <c r="J873" s="168" t="s">
        <v>15973</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si="123"/>
        <v>0</v>
      </c>
      <c r="AB873" s="211" t="str">
        <f t="shared" si="124"/>
        <v/>
      </c>
    </row>
    <row r="874" spans="1:28" s="210" customFormat="1" ht="20.25">
      <c r="A874" s="165"/>
      <c r="B874" s="166" t="s">
        <v>15973</v>
      </c>
      <c r="C874" s="170" t="s">
        <v>15973</v>
      </c>
      <c r="D874" s="213"/>
      <c r="E874" s="166" t="s">
        <v>15973</v>
      </c>
      <c r="F874" s="166" t="s">
        <v>15973</v>
      </c>
      <c r="G874" s="166" t="s">
        <v>15973</v>
      </c>
      <c r="H874" s="167" t="s">
        <v>15973</v>
      </c>
      <c r="I874" s="168" t="s">
        <v>15973</v>
      </c>
      <c r="J874" s="168" t="s">
        <v>15973</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si="123"/>
        <v>0</v>
      </c>
      <c r="AB874" s="211" t="str">
        <f t="shared" si="124"/>
        <v/>
      </c>
    </row>
    <row r="875" spans="1:28" s="210" customFormat="1" ht="20.25">
      <c r="A875" s="165"/>
      <c r="B875" s="166" t="s">
        <v>15973</v>
      </c>
      <c r="C875" s="170" t="s">
        <v>15973</v>
      </c>
      <c r="D875" s="213"/>
      <c r="E875" s="166" t="s">
        <v>15973</v>
      </c>
      <c r="F875" s="166" t="s">
        <v>15973</v>
      </c>
      <c r="G875" s="166" t="s">
        <v>15973</v>
      </c>
      <c r="H875" s="167" t="s">
        <v>15973</v>
      </c>
      <c r="I875" s="168" t="s">
        <v>15973</v>
      </c>
      <c r="J875" s="168" t="s">
        <v>15973</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si="123"/>
        <v>0</v>
      </c>
      <c r="AB875" s="211" t="str">
        <f t="shared" si="124"/>
        <v/>
      </c>
    </row>
    <row r="876" spans="1:28" s="210" customFormat="1" ht="20.25">
      <c r="A876" s="165"/>
      <c r="B876" s="166" t="s">
        <v>15973</v>
      </c>
      <c r="C876" s="170" t="s">
        <v>15973</v>
      </c>
      <c r="D876" s="213"/>
      <c r="E876" s="166" t="s">
        <v>15973</v>
      </c>
      <c r="F876" s="166" t="s">
        <v>15973</v>
      </c>
      <c r="G876" s="166" t="s">
        <v>15973</v>
      </c>
      <c r="H876" s="167" t="s">
        <v>15973</v>
      </c>
      <c r="I876" s="168" t="s">
        <v>15973</v>
      </c>
      <c r="J876" s="168" t="s">
        <v>15973</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si="123"/>
        <v>0</v>
      </c>
      <c r="AB876" s="211" t="str">
        <f t="shared" si="124"/>
        <v/>
      </c>
    </row>
    <row r="877" spans="1:28" s="210" customFormat="1" ht="20.25">
      <c r="A877" s="165"/>
      <c r="B877" s="166" t="s">
        <v>15973</v>
      </c>
      <c r="C877" s="170" t="s">
        <v>15973</v>
      </c>
      <c r="D877" s="213"/>
      <c r="E877" s="166" t="s">
        <v>15973</v>
      </c>
      <c r="F877" s="166" t="s">
        <v>15973</v>
      </c>
      <c r="G877" s="166" t="s">
        <v>15973</v>
      </c>
      <c r="H877" s="167" t="s">
        <v>15973</v>
      </c>
      <c r="I877" s="168" t="s">
        <v>15973</v>
      </c>
      <c r="J877" s="168" t="s">
        <v>15973</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si="123"/>
        <v>0</v>
      </c>
      <c r="AB877" s="211" t="str">
        <f t="shared" si="124"/>
        <v/>
      </c>
    </row>
    <row r="878" spans="1:28" s="210" customFormat="1" ht="20.25">
      <c r="A878" s="165"/>
      <c r="B878" s="166" t="s">
        <v>15973</v>
      </c>
      <c r="C878" s="170" t="s">
        <v>15973</v>
      </c>
      <c r="D878" s="213"/>
      <c r="E878" s="166" t="s">
        <v>15973</v>
      </c>
      <c r="F878" s="166" t="s">
        <v>15973</v>
      </c>
      <c r="G878" s="166" t="s">
        <v>15973</v>
      </c>
      <c r="H878" s="167" t="s">
        <v>15973</v>
      </c>
      <c r="I878" s="168" t="s">
        <v>15973</v>
      </c>
      <c r="J878" s="168" t="s">
        <v>15973</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si="123"/>
        <v>0</v>
      </c>
      <c r="AB878" s="211" t="str">
        <f t="shared" si="124"/>
        <v/>
      </c>
    </row>
    <row r="879" spans="1:28" s="210" customFormat="1" ht="20.25">
      <c r="A879" s="165"/>
      <c r="B879" s="166" t="s">
        <v>15973</v>
      </c>
      <c r="C879" s="170" t="s">
        <v>15973</v>
      </c>
      <c r="D879" s="213"/>
      <c r="E879" s="166" t="s">
        <v>15973</v>
      </c>
      <c r="F879" s="166" t="s">
        <v>15973</v>
      </c>
      <c r="G879" s="166" t="s">
        <v>15973</v>
      </c>
      <c r="H879" s="167" t="s">
        <v>15973</v>
      </c>
      <c r="I879" s="168" t="s">
        <v>15973</v>
      </c>
      <c r="J879" s="168" t="s">
        <v>15973</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si="123"/>
        <v>0</v>
      </c>
      <c r="AB879" s="211" t="str">
        <f t="shared" si="124"/>
        <v/>
      </c>
    </row>
    <row r="880" spans="1:28" s="210" customFormat="1" ht="20.25">
      <c r="A880" s="165"/>
      <c r="B880" s="166" t="s">
        <v>15973</v>
      </c>
      <c r="C880" s="170" t="s">
        <v>15973</v>
      </c>
      <c r="D880" s="213"/>
      <c r="E880" s="166" t="s">
        <v>15973</v>
      </c>
      <c r="F880" s="166" t="s">
        <v>15973</v>
      </c>
      <c r="G880" s="166" t="s">
        <v>15973</v>
      </c>
      <c r="H880" s="167" t="s">
        <v>15973</v>
      </c>
      <c r="I880" s="168" t="s">
        <v>15973</v>
      </c>
      <c r="J880" s="168" t="s">
        <v>15973</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si="123"/>
        <v>0</v>
      </c>
      <c r="AB880" s="211" t="str">
        <f t="shared" si="124"/>
        <v/>
      </c>
    </row>
    <row r="881" spans="1:28" s="210" customFormat="1" ht="20.25">
      <c r="A881" s="165"/>
      <c r="B881" s="166" t="s">
        <v>15973</v>
      </c>
      <c r="C881" s="170" t="s">
        <v>15973</v>
      </c>
      <c r="D881" s="213"/>
      <c r="E881" s="166" t="s">
        <v>15973</v>
      </c>
      <c r="F881" s="166" t="s">
        <v>15973</v>
      </c>
      <c r="G881" s="166" t="s">
        <v>15973</v>
      </c>
      <c r="H881" s="167" t="s">
        <v>15973</v>
      </c>
      <c r="I881" s="168" t="s">
        <v>15973</v>
      </c>
      <c r="J881" s="168" t="s">
        <v>15973</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si="123"/>
        <v>0</v>
      </c>
      <c r="AB881" s="211" t="str">
        <f t="shared" si="124"/>
        <v/>
      </c>
    </row>
    <row r="882" spans="1:28" s="210" customFormat="1" ht="20.25">
      <c r="A882" s="165"/>
      <c r="B882" s="166" t="s">
        <v>15973</v>
      </c>
      <c r="C882" s="170" t="s">
        <v>15973</v>
      </c>
      <c r="D882" s="213"/>
      <c r="E882" s="166" t="s">
        <v>15973</v>
      </c>
      <c r="F882" s="166" t="s">
        <v>15973</v>
      </c>
      <c r="G882" s="166" t="s">
        <v>15973</v>
      </c>
      <c r="H882" s="167" t="s">
        <v>15973</v>
      </c>
      <c r="I882" s="168" t="s">
        <v>15973</v>
      </c>
      <c r="J882" s="168" t="s">
        <v>15973</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si="123"/>
        <v>0</v>
      </c>
      <c r="AB882" s="211" t="str">
        <f t="shared" si="124"/>
        <v/>
      </c>
    </row>
    <row r="883" spans="1:28" s="210" customFormat="1" ht="20.25">
      <c r="A883" s="165"/>
      <c r="B883" s="166" t="s">
        <v>15973</v>
      </c>
      <c r="C883" s="170" t="s">
        <v>15973</v>
      </c>
      <c r="D883" s="213"/>
      <c r="E883" s="166" t="s">
        <v>15973</v>
      </c>
      <c r="F883" s="166" t="s">
        <v>15973</v>
      </c>
      <c r="G883" s="166" t="s">
        <v>15973</v>
      </c>
      <c r="H883" s="167" t="s">
        <v>15973</v>
      </c>
      <c r="I883" s="168" t="s">
        <v>15973</v>
      </c>
      <c r="J883" s="168" t="s">
        <v>15973</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si="123"/>
        <v>0</v>
      </c>
      <c r="AB883" s="211" t="str">
        <f t="shared" si="124"/>
        <v/>
      </c>
    </row>
    <row r="884" spans="1:28" s="210" customFormat="1" ht="20.25">
      <c r="A884" s="165"/>
      <c r="B884" s="166" t="s">
        <v>15973</v>
      </c>
      <c r="C884" s="170" t="s">
        <v>15973</v>
      </c>
      <c r="D884" s="213"/>
      <c r="E884" s="166" t="s">
        <v>15973</v>
      </c>
      <c r="F884" s="166" t="s">
        <v>15973</v>
      </c>
      <c r="G884" s="166" t="s">
        <v>15973</v>
      </c>
      <c r="H884" s="167" t="s">
        <v>15973</v>
      </c>
      <c r="I884" s="168" t="s">
        <v>15973</v>
      </c>
      <c r="J884" s="168" t="s">
        <v>15973</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si="123"/>
        <v>0</v>
      </c>
      <c r="AB884" s="211" t="str">
        <f t="shared" si="124"/>
        <v/>
      </c>
    </row>
    <row r="885" spans="1:28" s="210" customFormat="1" ht="20.25">
      <c r="A885" s="165"/>
      <c r="B885" s="166" t="s">
        <v>15973</v>
      </c>
      <c r="C885" s="170" t="s">
        <v>15973</v>
      </c>
      <c r="D885" s="213"/>
      <c r="E885" s="166" t="s">
        <v>15973</v>
      </c>
      <c r="F885" s="166" t="s">
        <v>15973</v>
      </c>
      <c r="G885" s="166" t="s">
        <v>15973</v>
      </c>
      <c r="H885" s="167" t="s">
        <v>15973</v>
      </c>
      <c r="I885" s="168" t="s">
        <v>15973</v>
      </c>
      <c r="J885" s="168" t="s">
        <v>15973</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si="123"/>
        <v>0</v>
      </c>
      <c r="AB885" s="211" t="str">
        <f t="shared" si="124"/>
        <v/>
      </c>
    </row>
    <row r="886" spans="1:28" s="210" customFormat="1" ht="20.25">
      <c r="A886" s="165"/>
      <c r="B886" s="166" t="s">
        <v>15973</v>
      </c>
      <c r="C886" s="170" t="s">
        <v>15973</v>
      </c>
      <c r="D886" s="213"/>
      <c r="E886" s="166" t="s">
        <v>15973</v>
      </c>
      <c r="F886" s="166" t="s">
        <v>15973</v>
      </c>
      <c r="G886" s="166" t="s">
        <v>15973</v>
      </c>
      <c r="H886" s="167" t="s">
        <v>15973</v>
      </c>
      <c r="I886" s="168" t="s">
        <v>15973</v>
      </c>
      <c r="J886" s="168" t="s">
        <v>15973</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si="123"/>
        <v>0</v>
      </c>
      <c r="AB886" s="211" t="str">
        <f t="shared" si="124"/>
        <v/>
      </c>
    </row>
    <row r="887" spans="1:28" s="210" customFormat="1" ht="20.25">
      <c r="A887" s="165"/>
      <c r="B887" s="166" t="s">
        <v>15973</v>
      </c>
      <c r="C887" s="170" t="s">
        <v>15973</v>
      </c>
      <c r="D887" s="213"/>
      <c r="E887" s="166" t="s">
        <v>15973</v>
      </c>
      <c r="F887" s="166" t="s">
        <v>15973</v>
      </c>
      <c r="G887" s="166" t="s">
        <v>15973</v>
      </c>
      <c r="H887" s="167" t="s">
        <v>15973</v>
      </c>
      <c r="I887" s="168" t="s">
        <v>15973</v>
      </c>
      <c r="J887" s="168" t="s">
        <v>15973</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si="123"/>
        <v>0</v>
      </c>
      <c r="AB887" s="211" t="str">
        <f t="shared" si="124"/>
        <v/>
      </c>
    </row>
    <row r="888" spans="1:28" s="210" customFormat="1" ht="20.25">
      <c r="A888" s="165"/>
      <c r="B888" s="166" t="s">
        <v>15973</v>
      </c>
      <c r="C888" s="170" t="s">
        <v>15973</v>
      </c>
      <c r="D888" s="213"/>
      <c r="E888" s="166" t="s">
        <v>15973</v>
      </c>
      <c r="F888" s="166" t="s">
        <v>15973</v>
      </c>
      <c r="G888" s="166" t="s">
        <v>15973</v>
      </c>
      <c r="H888" s="167" t="s">
        <v>15973</v>
      </c>
      <c r="I888" s="168" t="s">
        <v>15973</v>
      </c>
      <c r="J888" s="168" t="s">
        <v>15973</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si="123"/>
        <v>0</v>
      </c>
      <c r="AB888" s="211" t="str">
        <f t="shared" si="124"/>
        <v/>
      </c>
    </row>
    <row r="889" spans="1:28" s="210" customFormat="1" ht="20.25">
      <c r="A889" s="165"/>
      <c r="B889" s="166" t="s">
        <v>15973</v>
      </c>
      <c r="C889" s="170" t="s">
        <v>15973</v>
      </c>
      <c r="D889" s="213"/>
      <c r="E889" s="166" t="s">
        <v>15973</v>
      </c>
      <c r="F889" s="166" t="s">
        <v>15973</v>
      </c>
      <c r="G889" s="166" t="s">
        <v>15973</v>
      </c>
      <c r="H889" s="167" t="s">
        <v>15973</v>
      </c>
      <c r="I889" s="168" t="s">
        <v>15973</v>
      </c>
      <c r="J889" s="168" t="s">
        <v>15973</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si="123"/>
        <v>0</v>
      </c>
      <c r="AB889" s="211" t="str">
        <f t="shared" si="124"/>
        <v/>
      </c>
    </row>
    <row r="890" spans="1:28" s="210" customFormat="1" ht="20.25">
      <c r="A890" s="165"/>
      <c r="B890" s="166" t="s">
        <v>15973</v>
      </c>
      <c r="C890" s="170" t="s">
        <v>15973</v>
      </c>
      <c r="D890" s="213"/>
      <c r="E890" s="166" t="s">
        <v>15973</v>
      </c>
      <c r="F890" s="166" t="s">
        <v>15973</v>
      </c>
      <c r="G890" s="166" t="s">
        <v>15973</v>
      </c>
      <c r="H890" s="167" t="s">
        <v>15973</v>
      </c>
      <c r="I890" s="168" t="s">
        <v>15973</v>
      </c>
      <c r="J890" s="168" t="s">
        <v>15973</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si="123"/>
        <v>0</v>
      </c>
      <c r="AB890" s="211" t="str">
        <f t="shared" si="124"/>
        <v/>
      </c>
    </row>
    <row r="891" spans="1:28" s="210" customFormat="1" ht="20.25">
      <c r="A891" s="165"/>
      <c r="B891" s="166" t="s">
        <v>15973</v>
      </c>
      <c r="C891" s="170" t="s">
        <v>15973</v>
      </c>
      <c r="D891" s="213"/>
      <c r="E891" s="166" t="s">
        <v>15973</v>
      </c>
      <c r="F891" s="166" t="s">
        <v>15973</v>
      </c>
      <c r="G891" s="166" t="s">
        <v>15973</v>
      </c>
      <c r="H891" s="167" t="s">
        <v>15973</v>
      </c>
      <c r="I891" s="168" t="s">
        <v>15973</v>
      </c>
      <c r="J891" s="168" t="s">
        <v>15973</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si="126">IF(AND(C891="Smelter not listed",OR(LEN(D891)=0,LEN(E891)=0)),1,0)</f>
        <v>0</v>
      </c>
      <c r="AB891" s="211" t="str">
        <f t="shared" ref="AB891" si="127">B891&amp;C891</f>
        <v/>
      </c>
    </row>
    <row r="892" spans="1:28" s="210" customFormat="1" ht="20.25">
      <c r="A892" s="165"/>
      <c r="B892" s="166" t="s">
        <v>15973</v>
      </c>
      <c r="C892" s="170" t="s">
        <v>15973</v>
      </c>
      <c r="D892" s="213"/>
      <c r="E892" s="166" t="s">
        <v>15973</v>
      </c>
      <c r="F892" s="166" t="s">
        <v>15973</v>
      </c>
      <c r="G892" s="166" t="s">
        <v>15973</v>
      </c>
      <c r="H892" s="167" t="s">
        <v>15973</v>
      </c>
      <c r="I892" s="168" t="s">
        <v>15973</v>
      </c>
      <c r="J892" s="168" t="s">
        <v>15973</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si="129">IF(AND(C892="Smelter not listed",OR(LEN(D892)=0,LEN(E892)=0)),1,0)</f>
        <v>0</v>
      </c>
      <c r="AB892" s="211" t="str">
        <f t="shared" ref="AB892:AB923" si="130">B892&amp;C892</f>
        <v/>
      </c>
    </row>
    <row r="893" spans="1:28" s="210" customFormat="1" ht="20.25">
      <c r="A893" s="165"/>
      <c r="B893" s="166" t="s">
        <v>15973</v>
      </c>
      <c r="C893" s="170" t="s">
        <v>15973</v>
      </c>
      <c r="D893" s="213"/>
      <c r="E893" s="166" t="s">
        <v>15973</v>
      </c>
      <c r="F893" s="166" t="s">
        <v>15973</v>
      </c>
      <c r="G893" s="166" t="s">
        <v>15973</v>
      </c>
      <c r="H893" s="167" t="s">
        <v>15973</v>
      </c>
      <c r="I893" s="168" t="s">
        <v>15973</v>
      </c>
      <c r="J893" s="168" t="s">
        <v>15973</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si="129"/>
        <v>0</v>
      </c>
      <c r="AB893" s="211" t="str">
        <f t="shared" si="130"/>
        <v/>
      </c>
    </row>
    <row r="894" spans="1:28" s="210" customFormat="1" ht="20.25">
      <c r="A894" s="165"/>
      <c r="B894" s="166" t="s">
        <v>15973</v>
      </c>
      <c r="C894" s="170" t="s">
        <v>15973</v>
      </c>
      <c r="D894" s="213"/>
      <c r="E894" s="166" t="s">
        <v>15973</v>
      </c>
      <c r="F894" s="166" t="s">
        <v>15973</v>
      </c>
      <c r="G894" s="166" t="s">
        <v>15973</v>
      </c>
      <c r="H894" s="167" t="s">
        <v>15973</v>
      </c>
      <c r="I894" s="168" t="s">
        <v>15973</v>
      </c>
      <c r="J894" s="168" t="s">
        <v>15973</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si="129"/>
        <v>0</v>
      </c>
      <c r="AB894" s="211" t="str">
        <f t="shared" si="130"/>
        <v/>
      </c>
    </row>
    <row r="895" spans="1:28" s="210" customFormat="1" ht="20.25">
      <c r="A895" s="165"/>
      <c r="B895" s="166" t="s">
        <v>15973</v>
      </c>
      <c r="C895" s="170" t="s">
        <v>15973</v>
      </c>
      <c r="D895" s="213"/>
      <c r="E895" s="166" t="s">
        <v>15973</v>
      </c>
      <c r="F895" s="166" t="s">
        <v>15973</v>
      </c>
      <c r="G895" s="166" t="s">
        <v>15973</v>
      </c>
      <c r="H895" s="167" t="s">
        <v>15973</v>
      </c>
      <c r="I895" s="168" t="s">
        <v>15973</v>
      </c>
      <c r="J895" s="168" t="s">
        <v>15973</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si="129"/>
        <v>0</v>
      </c>
      <c r="AB895" s="211" t="str">
        <f t="shared" si="130"/>
        <v/>
      </c>
    </row>
    <row r="896" spans="1:28" s="210" customFormat="1" ht="20.25">
      <c r="A896" s="165"/>
      <c r="B896" s="166" t="s">
        <v>15973</v>
      </c>
      <c r="C896" s="170" t="s">
        <v>15973</v>
      </c>
      <c r="D896" s="213"/>
      <c r="E896" s="166" t="s">
        <v>15973</v>
      </c>
      <c r="F896" s="166" t="s">
        <v>15973</v>
      </c>
      <c r="G896" s="166" t="s">
        <v>15973</v>
      </c>
      <c r="H896" s="167" t="s">
        <v>15973</v>
      </c>
      <c r="I896" s="168" t="s">
        <v>15973</v>
      </c>
      <c r="J896" s="168" t="s">
        <v>15973</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si="129"/>
        <v>0</v>
      </c>
      <c r="AB896" s="211" t="str">
        <f t="shared" si="130"/>
        <v/>
      </c>
    </row>
    <row r="897" spans="1:28" s="210" customFormat="1" ht="20.25">
      <c r="A897" s="165"/>
      <c r="B897" s="166" t="s">
        <v>15973</v>
      </c>
      <c r="C897" s="170" t="s">
        <v>15973</v>
      </c>
      <c r="D897" s="213"/>
      <c r="E897" s="166" t="s">
        <v>15973</v>
      </c>
      <c r="F897" s="166" t="s">
        <v>15973</v>
      </c>
      <c r="G897" s="166" t="s">
        <v>15973</v>
      </c>
      <c r="H897" s="167" t="s">
        <v>15973</v>
      </c>
      <c r="I897" s="168" t="s">
        <v>15973</v>
      </c>
      <c r="J897" s="168" t="s">
        <v>15973</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si="129"/>
        <v>0</v>
      </c>
      <c r="AB897" s="211" t="str">
        <f t="shared" si="130"/>
        <v/>
      </c>
    </row>
    <row r="898" spans="1:28" s="210" customFormat="1" ht="20.25">
      <c r="A898" s="165"/>
      <c r="B898" s="166" t="s">
        <v>15973</v>
      </c>
      <c r="C898" s="170" t="s">
        <v>15973</v>
      </c>
      <c r="D898" s="213"/>
      <c r="E898" s="166" t="s">
        <v>15973</v>
      </c>
      <c r="F898" s="166" t="s">
        <v>15973</v>
      </c>
      <c r="G898" s="166" t="s">
        <v>15973</v>
      </c>
      <c r="H898" s="167" t="s">
        <v>15973</v>
      </c>
      <c r="I898" s="168" t="s">
        <v>15973</v>
      </c>
      <c r="J898" s="168" t="s">
        <v>15973</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si="129"/>
        <v>0</v>
      </c>
      <c r="AB898" s="211" t="str">
        <f t="shared" si="130"/>
        <v/>
      </c>
    </row>
    <row r="899" spans="1:28" s="210" customFormat="1" ht="20.25">
      <c r="A899" s="165"/>
      <c r="B899" s="166" t="s">
        <v>15973</v>
      </c>
      <c r="C899" s="170" t="s">
        <v>15973</v>
      </c>
      <c r="D899" s="213"/>
      <c r="E899" s="166" t="s">
        <v>15973</v>
      </c>
      <c r="F899" s="166" t="s">
        <v>15973</v>
      </c>
      <c r="G899" s="166" t="s">
        <v>15973</v>
      </c>
      <c r="H899" s="167" t="s">
        <v>15973</v>
      </c>
      <c r="I899" s="168" t="s">
        <v>15973</v>
      </c>
      <c r="J899" s="168" t="s">
        <v>15973</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si="129"/>
        <v>0</v>
      </c>
      <c r="AB899" s="211" t="str">
        <f t="shared" si="130"/>
        <v/>
      </c>
    </row>
    <row r="900" spans="1:28" s="210" customFormat="1" ht="20.25">
      <c r="A900" s="165"/>
      <c r="B900" s="166" t="s">
        <v>15973</v>
      </c>
      <c r="C900" s="170" t="s">
        <v>15973</v>
      </c>
      <c r="D900" s="213"/>
      <c r="E900" s="166" t="s">
        <v>15973</v>
      </c>
      <c r="F900" s="166" t="s">
        <v>15973</v>
      </c>
      <c r="G900" s="166" t="s">
        <v>15973</v>
      </c>
      <c r="H900" s="167" t="s">
        <v>15973</v>
      </c>
      <c r="I900" s="168" t="s">
        <v>15973</v>
      </c>
      <c r="J900" s="168" t="s">
        <v>15973</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si="129"/>
        <v>0</v>
      </c>
      <c r="AB900" s="211" t="str">
        <f t="shared" si="130"/>
        <v/>
      </c>
    </row>
    <row r="901" spans="1:28" s="210" customFormat="1" ht="20.25">
      <c r="A901" s="165"/>
      <c r="B901" s="166" t="s">
        <v>15973</v>
      </c>
      <c r="C901" s="170" t="s">
        <v>15973</v>
      </c>
      <c r="D901" s="213"/>
      <c r="E901" s="166" t="s">
        <v>15973</v>
      </c>
      <c r="F901" s="166" t="s">
        <v>15973</v>
      </c>
      <c r="G901" s="166" t="s">
        <v>15973</v>
      </c>
      <c r="H901" s="167" t="s">
        <v>15973</v>
      </c>
      <c r="I901" s="168" t="s">
        <v>15973</v>
      </c>
      <c r="J901" s="168" t="s">
        <v>15973</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si="129"/>
        <v>0</v>
      </c>
      <c r="AB901" s="211" t="str">
        <f t="shared" si="130"/>
        <v/>
      </c>
    </row>
    <row r="902" spans="1:28" s="210" customFormat="1" ht="20.25">
      <c r="A902" s="165"/>
      <c r="B902" s="166" t="s">
        <v>15973</v>
      </c>
      <c r="C902" s="170" t="s">
        <v>15973</v>
      </c>
      <c r="D902" s="213"/>
      <c r="E902" s="166" t="s">
        <v>15973</v>
      </c>
      <c r="F902" s="166" t="s">
        <v>15973</v>
      </c>
      <c r="G902" s="166" t="s">
        <v>15973</v>
      </c>
      <c r="H902" s="167" t="s">
        <v>15973</v>
      </c>
      <c r="I902" s="168" t="s">
        <v>15973</v>
      </c>
      <c r="J902" s="168" t="s">
        <v>15973</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si="129"/>
        <v>0</v>
      </c>
      <c r="AB902" s="211" t="str">
        <f t="shared" si="130"/>
        <v/>
      </c>
    </row>
    <row r="903" spans="1:28" s="210" customFormat="1" ht="20.25">
      <c r="A903" s="165"/>
      <c r="B903" s="166" t="s">
        <v>15973</v>
      </c>
      <c r="C903" s="170" t="s">
        <v>15973</v>
      </c>
      <c r="D903" s="213"/>
      <c r="E903" s="166" t="s">
        <v>15973</v>
      </c>
      <c r="F903" s="166" t="s">
        <v>15973</v>
      </c>
      <c r="G903" s="166" t="s">
        <v>15973</v>
      </c>
      <c r="H903" s="167" t="s">
        <v>15973</v>
      </c>
      <c r="I903" s="168" t="s">
        <v>15973</v>
      </c>
      <c r="J903" s="168" t="s">
        <v>15973</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si="129"/>
        <v>0</v>
      </c>
      <c r="AB903" s="211" t="str">
        <f t="shared" si="130"/>
        <v/>
      </c>
    </row>
    <row r="904" spans="1:28" s="210" customFormat="1" ht="20.25">
      <c r="A904" s="165"/>
      <c r="B904" s="166" t="s">
        <v>15973</v>
      </c>
      <c r="C904" s="170" t="s">
        <v>15973</v>
      </c>
      <c r="D904" s="213"/>
      <c r="E904" s="166" t="s">
        <v>15973</v>
      </c>
      <c r="F904" s="166" t="s">
        <v>15973</v>
      </c>
      <c r="G904" s="166" t="s">
        <v>15973</v>
      </c>
      <c r="H904" s="167" t="s">
        <v>15973</v>
      </c>
      <c r="I904" s="168" t="s">
        <v>15973</v>
      </c>
      <c r="J904" s="168" t="s">
        <v>15973</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si="129"/>
        <v>0</v>
      </c>
      <c r="AB904" s="211" t="str">
        <f t="shared" si="130"/>
        <v/>
      </c>
    </row>
    <row r="905" spans="1:28" s="210" customFormat="1" ht="20.25">
      <c r="A905" s="165"/>
      <c r="B905" s="166" t="s">
        <v>15973</v>
      </c>
      <c r="C905" s="170" t="s">
        <v>15973</v>
      </c>
      <c r="D905" s="213"/>
      <c r="E905" s="166" t="s">
        <v>15973</v>
      </c>
      <c r="F905" s="166" t="s">
        <v>15973</v>
      </c>
      <c r="G905" s="166" t="s">
        <v>15973</v>
      </c>
      <c r="H905" s="167" t="s">
        <v>15973</v>
      </c>
      <c r="I905" s="168" t="s">
        <v>15973</v>
      </c>
      <c r="J905" s="168" t="s">
        <v>15973</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si="129"/>
        <v>0</v>
      </c>
      <c r="AB905" s="211" t="str">
        <f t="shared" si="130"/>
        <v/>
      </c>
    </row>
    <row r="906" spans="1:28" s="210" customFormat="1" ht="20.25">
      <c r="A906" s="165"/>
      <c r="B906" s="166" t="s">
        <v>15973</v>
      </c>
      <c r="C906" s="170" t="s">
        <v>15973</v>
      </c>
      <c r="D906" s="213"/>
      <c r="E906" s="166" t="s">
        <v>15973</v>
      </c>
      <c r="F906" s="166" t="s">
        <v>15973</v>
      </c>
      <c r="G906" s="166" t="s">
        <v>15973</v>
      </c>
      <c r="H906" s="167" t="s">
        <v>15973</v>
      </c>
      <c r="I906" s="168" t="s">
        <v>15973</v>
      </c>
      <c r="J906" s="168" t="s">
        <v>15973</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si="129"/>
        <v>0</v>
      </c>
      <c r="AB906" s="211" t="str">
        <f t="shared" si="130"/>
        <v/>
      </c>
    </row>
    <row r="907" spans="1:28" s="210" customFormat="1" ht="20.25">
      <c r="A907" s="165"/>
      <c r="B907" s="166" t="s">
        <v>15973</v>
      </c>
      <c r="C907" s="170" t="s">
        <v>15973</v>
      </c>
      <c r="D907" s="213"/>
      <c r="E907" s="166" t="s">
        <v>15973</v>
      </c>
      <c r="F907" s="166" t="s">
        <v>15973</v>
      </c>
      <c r="G907" s="166" t="s">
        <v>15973</v>
      </c>
      <c r="H907" s="167" t="s">
        <v>15973</v>
      </c>
      <c r="I907" s="168" t="s">
        <v>15973</v>
      </c>
      <c r="J907" s="168" t="s">
        <v>15973</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si="129"/>
        <v>0</v>
      </c>
      <c r="AB907" s="211" t="str">
        <f t="shared" si="130"/>
        <v/>
      </c>
    </row>
    <row r="908" spans="1:28" s="210" customFormat="1" ht="20.25">
      <c r="A908" s="165"/>
      <c r="B908" s="166" t="s">
        <v>15973</v>
      </c>
      <c r="C908" s="170" t="s">
        <v>15973</v>
      </c>
      <c r="D908" s="213"/>
      <c r="E908" s="166" t="s">
        <v>15973</v>
      </c>
      <c r="F908" s="166" t="s">
        <v>15973</v>
      </c>
      <c r="G908" s="166" t="s">
        <v>15973</v>
      </c>
      <c r="H908" s="167" t="s">
        <v>15973</v>
      </c>
      <c r="I908" s="168" t="s">
        <v>15973</v>
      </c>
      <c r="J908" s="168" t="s">
        <v>15973</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si="129"/>
        <v>0</v>
      </c>
      <c r="AB908" s="211" t="str">
        <f t="shared" si="130"/>
        <v/>
      </c>
    </row>
    <row r="909" spans="1:28" s="210" customFormat="1" ht="20.25">
      <c r="A909" s="165"/>
      <c r="B909" s="166" t="s">
        <v>15973</v>
      </c>
      <c r="C909" s="170" t="s">
        <v>15973</v>
      </c>
      <c r="D909" s="213"/>
      <c r="E909" s="166" t="s">
        <v>15973</v>
      </c>
      <c r="F909" s="166" t="s">
        <v>15973</v>
      </c>
      <c r="G909" s="166" t="s">
        <v>15973</v>
      </c>
      <c r="H909" s="167" t="s">
        <v>15973</v>
      </c>
      <c r="I909" s="168" t="s">
        <v>15973</v>
      </c>
      <c r="J909" s="168" t="s">
        <v>15973</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si="129"/>
        <v>0</v>
      </c>
      <c r="AB909" s="211" t="str">
        <f t="shared" si="130"/>
        <v/>
      </c>
    </row>
    <row r="910" spans="1:28" s="210" customFormat="1" ht="20.25">
      <c r="A910" s="165"/>
      <c r="B910" s="166" t="s">
        <v>15973</v>
      </c>
      <c r="C910" s="170" t="s">
        <v>15973</v>
      </c>
      <c r="D910" s="213"/>
      <c r="E910" s="166" t="s">
        <v>15973</v>
      </c>
      <c r="F910" s="166" t="s">
        <v>15973</v>
      </c>
      <c r="G910" s="166" t="s">
        <v>15973</v>
      </c>
      <c r="H910" s="167" t="s">
        <v>15973</v>
      </c>
      <c r="I910" s="168" t="s">
        <v>15973</v>
      </c>
      <c r="J910" s="168" t="s">
        <v>15973</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si="129"/>
        <v>0</v>
      </c>
      <c r="AB910" s="211" t="str">
        <f t="shared" si="130"/>
        <v/>
      </c>
    </row>
    <row r="911" spans="1:28" s="210" customFormat="1" ht="20.25">
      <c r="A911" s="165"/>
      <c r="B911" s="166" t="s">
        <v>15973</v>
      </c>
      <c r="C911" s="170" t="s">
        <v>15973</v>
      </c>
      <c r="D911" s="213"/>
      <c r="E911" s="166" t="s">
        <v>15973</v>
      </c>
      <c r="F911" s="166" t="s">
        <v>15973</v>
      </c>
      <c r="G911" s="166" t="s">
        <v>15973</v>
      </c>
      <c r="H911" s="167" t="s">
        <v>15973</v>
      </c>
      <c r="I911" s="168" t="s">
        <v>15973</v>
      </c>
      <c r="J911" s="168" t="s">
        <v>15973</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si="129"/>
        <v>0</v>
      </c>
      <c r="AB911" s="211" t="str">
        <f t="shared" si="130"/>
        <v/>
      </c>
    </row>
    <row r="912" spans="1:28" s="210" customFormat="1" ht="20.25">
      <c r="A912" s="165"/>
      <c r="B912" s="166" t="s">
        <v>15973</v>
      </c>
      <c r="C912" s="170" t="s">
        <v>15973</v>
      </c>
      <c r="D912" s="213"/>
      <c r="E912" s="166" t="s">
        <v>15973</v>
      </c>
      <c r="F912" s="166" t="s">
        <v>15973</v>
      </c>
      <c r="G912" s="166" t="s">
        <v>15973</v>
      </c>
      <c r="H912" s="167" t="s">
        <v>15973</v>
      </c>
      <c r="I912" s="168" t="s">
        <v>15973</v>
      </c>
      <c r="J912" s="168" t="s">
        <v>15973</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si="129"/>
        <v>0</v>
      </c>
      <c r="AB912" s="211" t="str">
        <f t="shared" si="130"/>
        <v/>
      </c>
    </row>
    <row r="913" spans="1:28" s="210" customFormat="1" ht="20.25">
      <c r="A913" s="165"/>
      <c r="B913" s="166" t="s">
        <v>15973</v>
      </c>
      <c r="C913" s="170" t="s">
        <v>15973</v>
      </c>
      <c r="D913" s="213"/>
      <c r="E913" s="166" t="s">
        <v>15973</v>
      </c>
      <c r="F913" s="166" t="s">
        <v>15973</v>
      </c>
      <c r="G913" s="166" t="s">
        <v>15973</v>
      </c>
      <c r="H913" s="167" t="s">
        <v>15973</v>
      </c>
      <c r="I913" s="168" t="s">
        <v>15973</v>
      </c>
      <c r="J913" s="168" t="s">
        <v>15973</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si="129"/>
        <v>0</v>
      </c>
      <c r="AB913" s="211" t="str">
        <f t="shared" si="130"/>
        <v/>
      </c>
    </row>
    <row r="914" spans="1:28" s="210" customFormat="1" ht="20.25">
      <c r="A914" s="165"/>
      <c r="B914" s="166" t="s">
        <v>15973</v>
      </c>
      <c r="C914" s="170" t="s">
        <v>15973</v>
      </c>
      <c r="D914" s="213"/>
      <c r="E914" s="166" t="s">
        <v>15973</v>
      </c>
      <c r="F914" s="166" t="s">
        <v>15973</v>
      </c>
      <c r="G914" s="166" t="s">
        <v>15973</v>
      </c>
      <c r="H914" s="167" t="s">
        <v>15973</v>
      </c>
      <c r="I914" s="168" t="s">
        <v>15973</v>
      </c>
      <c r="J914" s="168" t="s">
        <v>15973</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si="129"/>
        <v>0</v>
      </c>
      <c r="AB914" s="211" t="str">
        <f t="shared" si="130"/>
        <v/>
      </c>
    </row>
    <row r="915" spans="1:28" s="210" customFormat="1" ht="20.25">
      <c r="A915" s="165"/>
      <c r="B915" s="166" t="s">
        <v>15973</v>
      </c>
      <c r="C915" s="170" t="s">
        <v>15973</v>
      </c>
      <c r="D915" s="213"/>
      <c r="E915" s="166" t="s">
        <v>15973</v>
      </c>
      <c r="F915" s="166" t="s">
        <v>15973</v>
      </c>
      <c r="G915" s="166" t="s">
        <v>15973</v>
      </c>
      <c r="H915" s="167" t="s">
        <v>15973</v>
      </c>
      <c r="I915" s="168" t="s">
        <v>15973</v>
      </c>
      <c r="J915" s="168" t="s">
        <v>15973</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si="129"/>
        <v>0</v>
      </c>
      <c r="AB915" s="211" t="str">
        <f t="shared" si="130"/>
        <v/>
      </c>
    </row>
    <row r="916" spans="1:28" s="210" customFormat="1" ht="20.25">
      <c r="A916" s="165"/>
      <c r="B916" s="166" t="s">
        <v>15973</v>
      </c>
      <c r="C916" s="170" t="s">
        <v>15973</v>
      </c>
      <c r="D916" s="213"/>
      <c r="E916" s="166" t="s">
        <v>15973</v>
      </c>
      <c r="F916" s="166" t="s">
        <v>15973</v>
      </c>
      <c r="G916" s="166" t="s">
        <v>15973</v>
      </c>
      <c r="H916" s="167" t="s">
        <v>15973</v>
      </c>
      <c r="I916" s="168" t="s">
        <v>15973</v>
      </c>
      <c r="J916" s="168" t="s">
        <v>15973</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si="129"/>
        <v>0</v>
      </c>
      <c r="AB916" s="211" t="str">
        <f t="shared" si="130"/>
        <v/>
      </c>
    </row>
    <row r="917" spans="1:28" s="210" customFormat="1" ht="20.25">
      <c r="A917" s="165"/>
      <c r="B917" s="166" t="s">
        <v>15973</v>
      </c>
      <c r="C917" s="170" t="s">
        <v>15973</v>
      </c>
      <c r="D917" s="213"/>
      <c r="E917" s="166" t="s">
        <v>15973</v>
      </c>
      <c r="F917" s="166" t="s">
        <v>15973</v>
      </c>
      <c r="G917" s="166" t="s">
        <v>15973</v>
      </c>
      <c r="H917" s="167" t="s">
        <v>15973</v>
      </c>
      <c r="I917" s="168" t="s">
        <v>15973</v>
      </c>
      <c r="J917" s="168" t="s">
        <v>15973</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si="129"/>
        <v>0</v>
      </c>
      <c r="AB917" s="211" t="str">
        <f t="shared" si="130"/>
        <v/>
      </c>
    </row>
    <row r="918" spans="1:28" s="210" customFormat="1" ht="20.25">
      <c r="A918" s="165"/>
      <c r="B918" s="166" t="s">
        <v>15973</v>
      </c>
      <c r="C918" s="170" t="s">
        <v>15973</v>
      </c>
      <c r="D918" s="213"/>
      <c r="E918" s="166" t="s">
        <v>15973</v>
      </c>
      <c r="F918" s="166" t="s">
        <v>15973</v>
      </c>
      <c r="G918" s="166" t="s">
        <v>15973</v>
      </c>
      <c r="H918" s="167" t="s">
        <v>15973</v>
      </c>
      <c r="I918" s="168" t="s">
        <v>15973</v>
      </c>
      <c r="J918" s="168" t="s">
        <v>15973</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si="129"/>
        <v>0</v>
      </c>
      <c r="AB918" s="211" t="str">
        <f t="shared" si="130"/>
        <v/>
      </c>
    </row>
    <row r="919" spans="1:28" s="210" customFormat="1" ht="20.25">
      <c r="A919" s="165"/>
      <c r="B919" s="166" t="s">
        <v>15973</v>
      </c>
      <c r="C919" s="170" t="s">
        <v>15973</v>
      </c>
      <c r="D919" s="213"/>
      <c r="E919" s="166" t="s">
        <v>15973</v>
      </c>
      <c r="F919" s="166" t="s">
        <v>15973</v>
      </c>
      <c r="G919" s="166" t="s">
        <v>15973</v>
      </c>
      <c r="H919" s="167" t="s">
        <v>15973</v>
      </c>
      <c r="I919" s="168" t="s">
        <v>15973</v>
      </c>
      <c r="J919" s="168" t="s">
        <v>15973</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si="129"/>
        <v>0</v>
      </c>
      <c r="AB919" s="211" t="str">
        <f t="shared" si="130"/>
        <v/>
      </c>
    </row>
    <row r="920" spans="1:28" s="210" customFormat="1" ht="20.25">
      <c r="A920" s="165"/>
      <c r="B920" s="166" t="s">
        <v>15973</v>
      </c>
      <c r="C920" s="170" t="s">
        <v>15973</v>
      </c>
      <c r="D920" s="213"/>
      <c r="E920" s="166" t="s">
        <v>15973</v>
      </c>
      <c r="F920" s="166" t="s">
        <v>15973</v>
      </c>
      <c r="G920" s="166" t="s">
        <v>15973</v>
      </c>
      <c r="H920" s="167" t="s">
        <v>15973</v>
      </c>
      <c r="I920" s="168" t="s">
        <v>15973</v>
      </c>
      <c r="J920" s="168" t="s">
        <v>15973</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si="129"/>
        <v>0</v>
      </c>
      <c r="AB920" s="211" t="str">
        <f t="shared" si="130"/>
        <v/>
      </c>
    </row>
    <row r="921" spans="1:28" s="210" customFormat="1" ht="20.25">
      <c r="A921" s="165"/>
      <c r="B921" s="166" t="s">
        <v>15973</v>
      </c>
      <c r="C921" s="170" t="s">
        <v>15973</v>
      </c>
      <c r="D921" s="213"/>
      <c r="E921" s="166" t="s">
        <v>15973</v>
      </c>
      <c r="F921" s="166" t="s">
        <v>15973</v>
      </c>
      <c r="G921" s="166" t="s">
        <v>15973</v>
      </c>
      <c r="H921" s="167" t="s">
        <v>15973</v>
      </c>
      <c r="I921" s="168" t="s">
        <v>15973</v>
      </c>
      <c r="J921" s="168" t="s">
        <v>15973</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si="129"/>
        <v>0</v>
      </c>
      <c r="AB921" s="211" t="str">
        <f t="shared" si="130"/>
        <v/>
      </c>
    </row>
    <row r="922" spans="1:28" s="210" customFormat="1" ht="20.25">
      <c r="A922" s="165"/>
      <c r="B922" s="166" t="s">
        <v>15973</v>
      </c>
      <c r="C922" s="170" t="s">
        <v>15973</v>
      </c>
      <c r="D922" s="213"/>
      <c r="E922" s="166" t="s">
        <v>15973</v>
      </c>
      <c r="F922" s="166" t="s">
        <v>15973</v>
      </c>
      <c r="G922" s="166" t="s">
        <v>15973</v>
      </c>
      <c r="H922" s="167" t="s">
        <v>15973</v>
      </c>
      <c r="I922" s="168" t="s">
        <v>15973</v>
      </c>
      <c r="J922" s="168" t="s">
        <v>15973</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si="129"/>
        <v>0</v>
      </c>
      <c r="AB922" s="211" t="str">
        <f t="shared" si="130"/>
        <v/>
      </c>
    </row>
    <row r="923" spans="1:28" s="210" customFormat="1" ht="20.25">
      <c r="A923" s="165"/>
      <c r="B923" s="166" t="s">
        <v>15973</v>
      </c>
      <c r="C923" s="170" t="s">
        <v>15973</v>
      </c>
      <c r="D923" s="213"/>
      <c r="E923" s="166" t="s">
        <v>15973</v>
      </c>
      <c r="F923" s="166" t="s">
        <v>15973</v>
      </c>
      <c r="G923" s="166" t="s">
        <v>15973</v>
      </c>
      <c r="H923" s="167" t="s">
        <v>15973</v>
      </c>
      <c r="I923" s="168" t="s">
        <v>15973</v>
      </c>
      <c r="J923" s="168" t="s">
        <v>15973</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si="129"/>
        <v>0</v>
      </c>
      <c r="AB923" s="211" t="str">
        <f t="shared" si="130"/>
        <v/>
      </c>
    </row>
    <row r="924" spans="1:28" s="210" customFormat="1" ht="20.25">
      <c r="A924" s="165"/>
      <c r="B924" s="166" t="s">
        <v>15973</v>
      </c>
      <c r="C924" s="170" t="s">
        <v>15973</v>
      </c>
      <c r="D924" s="213"/>
      <c r="E924" s="166" t="s">
        <v>15973</v>
      </c>
      <c r="F924" s="166" t="s">
        <v>15973</v>
      </c>
      <c r="G924" s="166" t="s">
        <v>15973</v>
      </c>
      <c r="H924" s="167" t="s">
        <v>15973</v>
      </c>
      <c r="I924" s="168" t="s">
        <v>15973</v>
      </c>
      <c r="J924" s="168" t="s">
        <v>15973</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si="132">IF(AND(C924="Smelter not listed",OR(LEN(D924)=0,LEN(E924)=0)),1,0)</f>
        <v>0</v>
      </c>
      <c r="AB924" s="211" t="str">
        <f t="shared" ref="AB924:AB954" si="133">B924&amp;C924</f>
        <v/>
      </c>
    </row>
    <row r="925" spans="1:28" s="210" customFormat="1" ht="20.25">
      <c r="A925" s="165"/>
      <c r="B925" s="166" t="s">
        <v>15973</v>
      </c>
      <c r="C925" s="170" t="s">
        <v>15973</v>
      </c>
      <c r="D925" s="213"/>
      <c r="E925" s="166" t="s">
        <v>15973</v>
      </c>
      <c r="F925" s="166" t="s">
        <v>15973</v>
      </c>
      <c r="G925" s="166" t="s">
        <v>15973</v>
      </c>
      <c r="H925" s="167" t="s">
        <v>15973</v>
      </c>
      <c r="I925" s="168" t="s">
        <v>15973</v>
      </c>
      <c r="J925" s="168" t="s">
        <v>15973</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si="132"/>
        <v>0</v>
      </c>
      <c r="AB925" s="211" t="str">
        <f t="shared" si="133"/>
        <v/>
      </c>
    </row>
    <row r="926" spans="1:28" s="210" customFormat="1" ht="20.25">
      <c r="A926" s="165"/>
      <c r="B926" s="166" t="s">
        <v>15973</v>
      </c>
      <c r="C926" s="170" t="s">
        <v>15973</v>
      </c>
      <c r="D926" s="213"/>
      <c r="E926" s="166" t="s">
        <v>15973</v>
      </c>
      <c r="F926" s="166" t="s">
        <v>15973</v>
      </c>
      <c r="G926" s="166" t="s">
        <v>15973</v>
      </c>
      <c r="H926" s="167" t="s">
        <v>15973</v>
      </c>
      <c r="I926" s="168" t="s">
        <v>15973</v>
      </c>
      <c r="J926" s="168" t="s">
        <v>15973</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si="132"/>
        <v>0</v>
      </c>
      <c r="AB926" s="211" t="str">
        <f t="shared" si="133"/>
        <v/>
      </c>
    </row>
    <row r="927" spans="1:28" s="210" customFormat="1" ht="20.25">
      <c r="A927" s="165"/>
      <c r="B927" s="166" t="s">
        <v>15973</v>
      </c>
      <c r="C927" s="170" t="s">
        <v>15973</v>
      </c>
      <c r="D927" s="213"/>
      <c r="E927" s="166" t="s">
        <v>15973</v>
      </c>
      <c r="F927" s="166" t="s">
        <v>15973</v>
      </c>
      <c r="G927" s="166" t="s">
        <v>15973</v>
      </c>
      <c r="H927" s="167" t="s">
        <v>15973</v>
      </c>
      <c r="I927" s="168" t="s">
        <v>15973</v>
      </c>
      <c r="J927" s="168" t="s">
        <v>15973</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si="132"/>
        <v>0</v>
      </c>
      <c r="AB927" s="211" t="str">
        <f t="shared" si="133"/>
        <v/>
      </c>
    </row>
    <row r="928" spans="1:28" s="210" customFormat="1" ht="20.25">
      <c r="A928" s="165"/>
      <c r="B928" s="166" t="s">
        <v>15973</v>
      </c>
      <c r="C928" s="170" t="s">
        <v>15973</v>
      </c>
      <c r="D928" s="213"/>
      <c r="E928" s="166" t="s">
        <v>15973</v>
      </c>
      <c r="F928" s="166" t="s">
        <v>15973</v>
      </c>
      <c r="G928" s="166" t="s">
        <v>15973</v>
      </c>
      <c r="H928" s="167" t="s">
        <v>15973</v>
      </c>
      <c r="I928" s="168" t="s">
        <v>15973</v>
      </c>
      <c r="J928" s="168" t="s">
        <v>15973</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si="132"/>
        <v>0</v>
      </c>
      <c r="AB928" s="211" t="str">
        <f t="shared" si="133"/>
        <v/>
      </c>
    </row>
    <row r="929" spans="1:28" s="210" customFormat="1" ht="20.25">
      <c r="A929" s="165"/>
      <c r="B929" s="166" t="s">
        <v>15973</v>
      </c>
      <c r="C929" s="170" t="s">
        <v>15973</v>
      </c>
      <c r="D929" s="213"/>
      <c r="E929" s="166" t="s">
        <v>15973</v>
      </c>
      <c r="F929" s="166" t="s">
        <v>15973</v>
      </c>
      <c r="G929" s="166" t="s">
        <v>15973</v>
      </c>
      <c r="H929" s="167" t="s">
        <v>15973</v>
      </c>
      <c r="I929" s="168" t="s">
        <v>15973</v>
      </c>
      <c r="J929" s="168" t="s">
        <v>15973</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si="132"/>
        <v>0</v>
      </c>
      <c r="AB929" s="211" t="str">
        <f t="shared" si="133"/>
        <v/>
      </c>
    </row>
    <row r="930" spans="1:28" s="210" customFormat="1" ht="20.25">
      <c r="A930" s="165"/>
      <c r="B930" s="166" t="s">
        <v>15973</v>
      </c>
      <c r="C930" s="170" t="s">
        <v>15973</v>
      </c>
      <c r="D930" s="213"/>
      <c r="E930" s="166" t="s">
        <v>15973</v>
      </c>
      <c r="F930" s="166" t="s">
        <v>15973</v>
      </c>
      <c r="G930" s="166" t="s">
        <v>15973</v>
      </c>
      <c r="H930" s="167" t="s">
        <v>15973</v>
      </c>
      <c r="I930" s="168" t="s">
        <v>15973</v>
      </c>
      <c r="J930" s="168" t="s">
        <v>15973</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si="132"/>
        <v>0</v>
      </c>
      <c r="AB930" s="211" t="str">
        <f t="shared" si="133"/>
        <v/>
      </c>
    </row>
    <row r="931" spans="1:28" s="210" customFormat="1" ht="20.25">
      <c r="A931" s="165"/>
      <c r="B931" s="166" t="s">
        <v>15973</v>
      </c>
      <c r="C931" s="170" t="s">
        <v>15973</v>
      </c>
      <c r="D931" s="213"/>
      <c r="E931" s="166" t="s">
        <v>15973</v>
      </c>
      <c r="F931" s="166" t="s">
        <v>15973</v>
      </c>
      <c r="G931" s="166" t="s">
        <v>15973</v>
      </c>
      <c r="H931" s="167" t="s">
        <v>15973</v>
      </c>
      <c r="I931" s="168" t="s">
        <v>15973</v>
      </c>
      <c r="J931" s="168" t="s">
        <v>15973</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si="132"/>
        <v>0</v>
      </c>
      <c r="AB931" s="211" t="str">
        <f t="shared" si="133"/>
        <v/>
      </c>
    </row>
    <row r="932" spans="1:28" s="210" customFormat="1" ht="20.25">
      <c r="A932" s="165"/>
      <c r="B932" s="166" t="s">
        <v>15973</v>
      </c>
      <c r="C932" s="170" t="s">
        <v>15973</v>
      </c>
      <c r="D932" s="213"/>
      <c r="E932" s="166" t="s">
        <v>15973</v>
      </c>
      <c r="F932" s="166" t="s">
        <v>15973</v>
      </c>
      <c r="G932" s="166" t="s">
        <v>15973</v>
      </c>
      <c r="H932" s="167" t="s">
        <v>15973</v>
      </c>
      <c r="I932" s="168" t="s">
        <v>15973</v>
      </c>
      <c r="J932" s="168" t="s">
        <v>15973</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si="132"/>
        <v>0</v>
      </c>
      <c r="AB932" s="211" t="str">
        <f t="shared" si="133"/>
        <v/>
      </c>
    </row>
    <row r="933" spans="1:28" s="210" customFormat="1" ht="20.25">
      <c r="A933" s="165"/>
      <c r="B933" s="166" t="s">
        <v>15973</v>
      </c>
      <c r="C933" s="170" t="s">
        <v>15973</v>
      </c>
      <c r="D933" s="213"/>
      <c r="E933" s="166" t="s">
        <v>15973</v>
      </c>
      <c r="F933" s="166" t="s">
        <v>15973</v>
      </c>
      <c r="G933" s="166" t="s">
        <v>15973</v>
      </c>
      <c r="H933" s="167" t="s">
        <v>15973</v>
      </c>
      <c r="I933" s="168" t="s">
        <v>15973</v>
      </c>
      <c r="J933" s="168" t="s">
        <v>15973</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si="132"/>
        <v>0</v>
      </c>
      <c r="AB933" s="211" t="str">
        <f t="shared" si="133"/>
        <v/>
      </c>
    </row>
    <row r="934" spans="1:28" s="210" customFormat="1" ht="20.25">
      <c r="A934" s="165"/>
      <c r="B934" s="166" t="s">
        <v>15973</v>
      </c>
      <c r="C934" s="170" t="s">
        <v>15973</v>
      </c>
      <c r="D934" s="213"/>
      <c r="E934" s="166" t="s">
        <v>15973</v>
      </c>
      <c r="F934" s="166" t="s">
        <v>15973</v>
      </c>
      <c r="G934" s="166" t="s">
        <v>15973</v>
      </c>
      <c r="H934" s="167" t="s">
        <v>15973</v>
      </c>
      <c r="I934" s="168" t="s">
        <v>15973</v>
      </c>
      <c r="J934" s="168" t="s">
        <v>15973</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si="132"/>
        <v>0</v>
      </c>
      <c r="AB934" s="211" t="str">
        <f t="shared" si="133"/>
        <v/>
      </c>
    </row>
    <row r="935" spans="1:28" s="210" customFormat="1" ht="20.25">
      <c r="A935" s="165"/>
      <c r="B935" s="166" t="s">
        <v>15973</v>
      </c>
      <c r="C935" s="170" t="s">
        <v>15973</v>
      </c>
      <c r="D935" s="213"/>
      <c r="E935" s="166" t="s">
        <v>15973</v>
      </c>
      <c r="F935" s="166" t="s">
        <v>15973</v>
      </c>
      <c r="G935" s="166" t="s">
        <v>15973</v>
      </c>
      <c r="H935" s="167" t="s">
        <v>15973</v>
      </c>
      <c r="I935" s="168" t="s">
        <v>15973</v>
      </c>
      <c r="J935" s="168" t="s">
        <v>15973</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si="132"/>
        <v>0</v>
      </c>
      <c r="AB935" s="211" t="str">
        <f t="shared" si="133"/>
        <v/>
      </c>
    </row>
    <row r="936" spans="1:28" s="210" customFormat="1" ht="20.25">
      <c r="A936" s="165"/>
      <c r="B936" s="166" t="s">
        <v>15973</v>
      </c>
      <c r="C936" s="170" t="s">
        <v>15973</v>
      </c>
      <c r="D936" s="213"/>
      <c r="E936" s="166" t="s">
        <v>15973</v>
      </c>
      <c r="F936" s="166" t="s">
        <v>15973</v>
      </c>
      <c r="G936" s="166" t="s">
        <v>15973</v>
      </c>
      <c r="H936" s="167" t="s">
        <v>15973</v>
      </c>
      <c r="I936" s="168" t="s">
        <v>15973</v>
      </c>
      <c r="J936" s="168" t="s">
        <v>15973</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si="132"/>
        <v>0</v>
      </c>
      <c r="AB936" s="211" t="str">
        <f t="shared" si="133"/>
        <v/>
      </c>
    </row>
    <row r="937" spans="1:28" s="210" customFormat="1" ht="20.25">
      <c r="A937" s="165"/>
      <c r="B937" s="166" t="s">
        <v>15973</v>
      </c>
      <c r="C937" s="170" t="s">
        <v>15973</v>
      </c>
      <c r="D937" s="213"/>
      <c r="E937" s="166" t="s">
        <v>15973</v>
      </c>
      <c r="F937" s="166" t="s">
        <v>15973</v>
      </c>
      <c r="G937" s="166" t="s">
        <v>15973</v>
      </c>
      <c r="H937" s="167" t="s">
        <v>15973</v>
      </c>
      <c r="I937" s="168" t="s">
        <v>15973</v>
      </c>
      <c r="J937" s="168" t="s">
        <v>15973</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si="132"/>
        <v>0</v>
      </c>
      <c r="AB937" s="211" t="str">
        <f t="shared" si="133"/>
        <v/>
      </c>
    </row>
    <row r="938" spans="1:28" s="210" customFormat="1" ht="20.25">
      <c r="A938" s="165"/>
      <c r="B938" s="166" t="s">
        <v>15973</v>
      </c>
      <c r="C938" s="170" t="s">
        <v>15973</v>
      </c>
      <c r="D938" s="213"/>
      <c r="E938" s="166" t="s">
        <v>15973</v>
      </c>
      <c r="F938" s="166" t="s">
        <v>15973</v>
      </c>
      <c r="G938" s="166" t="s">
        <v>15973</v>
      </c>
      <c r="H938" s="167" t="s">
        <v>15973</v>
      </c>
      <c r="I938" s="168" t="s">
        <v>15973</v>
      </c>
      <c r="J938" s="168" t="s">
        <v>15973</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si="132"/>
        <v>0</v>
      </c>
      <c r="AB938" s="211" t="str">
        <f t="shared" si="133"/>
        <v/>
      </c>
    </row>
    <row r="939" spans="1:28" s="210" customFormat="1" ht="20.25">
      <c r="A939" s="165"/>
      <c r="B939" s="166" t="s">
        <v>15973</v>
      </c>
      <c r="C939" s="170" t="s">
        <v>15973</v>
      </c>
      <c r="D939" s="213"/>
      <c r="E939" s="166" t="s">
        <v>15973</v>
      </c>
      <c r="F939" s="166" t="s">
        <v>15973</v>
      </c>
      <c r="G939" s="166" t="s">
        <v>15973</v>
      </c>
      <c r="H939" s="167" t="s">
        <v>15973</v>
      </c>
      <c r="I939" s="168" t="s">
        <v>15973</v>
      </c>
      <c r="J939" s="168" t="s">
        <v>15973</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si="132"/>
        <v>0</v>
      </c>
      <c r="AB939" s="211" t="str">
        <f t="shared" si="133"/>
        <v/>
      </c>
    </row>
    <row r="940" spans="1:28" s="210" customFormat="1" ht="20.25">
      <c r="A940" s="165"/>
      <c r="B940" s="166" t="s">
        <v>15973</v>
      </c>
      <c r="C940" s="170" t="s">
        <v>15973</v>
      </c>
      <c r="D940" s="213"/>
      <c r="E940" s="166" t="s">
        <v>15973</v>
      </c>
      <c r="F940" s="166" t="s">
        <v>15973</v>
      </c>
      <c r="G940" s="166" t="s">
        <v>15973</v>
      </c>
      <c r="H940" s="167" t="s">
        <v>15973</v>
      </c>
      <c r="I940" s="168" t="s">
        <v>15973</v>
      </c>
      <c r="J940" s="168" t="s">
        <v>15973</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si="132"/>
        <v>0</v>
      </c>
      <c r="AB940" s="211" t="str">
        <f t="shared" si="133"/>
        <v/>
      </c>
    </row>
    <row r="941" spans="1:28" s="210" customFormat="1" ht="20.25">
      <c r="A941" s="165"/>
      <c r="B941" s="166" t="s">
        <v>15973</v>
      </c>
      <c r="C941" s="170" t="s">
        <v>15973</v>
      </c>
      <c r="D941" s="213"/>
      <c r="E941" s="166" t="s">
        <v>15973</v>
      </c>
      <c r="F941" s="166" t="s">
        <v>15973</v>
      </c>
      <c r="G941" s="166" t="s">
        <v>15973</v>
      </c>
      <c r="H941" s="167" t="s">
        <v>15973</v>
      </c>
      <c r="I941" s="168" t="s">
        <v>15973</v>
      </c>
      <c r="J941" s="168" t="s">
        <v>15973</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si="132"/>
        <v>0</v>
      </c>
      <c r="AB941" s="211" t="str">
        <f t="shared" si="133"/>
        <v/>
      </c>
    </row>
    <row r="942" spans="1:28" s="210" customFormat="1" ht="20.25">
      <c r="A942" s="165"/>
      <c r="B942" s="166" t="s">
        <v>15973</v>
      </c>
      <c r="C942" s="170" t="s">
        <v>15973</v>
      </c>
      <c r="D942" s="213"/>
      <c r="E942" s="166" t="s">
        <v>15973</v>
      </c>
      <c r="F942" s="166" t="s">
        <v>15973</v>
      </c>
      <c r="G942" s="166" t="s">
        <v>15973</v>
      </c>
      <c r="H942" s="167" t="s">
        <v>15973</v>
      </c>
      <c r="I942" s="168" t="s">
        <v>15973</v>
      </c>
      <c r="J942" s="168" t="s">
        <v>15973</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si="132"/>
        <v>0</v>
      </c>
      <c r="AB942" s="211" t="str">
        <f t="shared" si="133"/>
        <v/>
      </c>
    </row>
    <row r="943" spans="1:28" s="210" customFormat="1" ht="20.25">
      <c r="A943" s="165"/>
      <c r="B943" s="166" t="s">
        <v>15973</v>
      </c>
      <c r="C943" s="170" t="s">
        <v>15973</v>
      </c>
      <c r="D943" s="213"/>
      <c r="E943" s="166" t="s">
        <v>15973</v>
      </c>
      <c r="F943" s="166" t="s">
        <v>15973</v>
      </c>
      <c r="G943" s="166" t="s">
        <v>15973</v>
      </c>
      <c r="H943" s="167" t="s">
        <v>15973</v>
      </c>
      <c r="I943" s="168" t="s">
        <v>15973</v>
      </c>
      <c r="J943" s="168" t="s">
        <v>15973</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si="132"/>
        <v>0</v>
      </c>
      <c r="AB943" s="211" t="str">
        <f t="shared" si="133"/>
        <v/>
      </c>
    </row>
    <row r="944" spans="1:28" s="210" customFormat="1" ht="20.25">
      <c r="A944" s="165"/>
      <c r="B944" s="166" t="s">
        <v>15973</v>
      </c>
      <c r="C944" s="170" t="s">
        <v>15973</v>
      </c>
      <c r="D944" s="213"/>
      <c r="E944" s="166" t="s">
        <v>15973</v>
      </c>
      <c r="F944" s="166" t="s">
        <v>15973</v>
      </c>
      <c r="G944" s="166" t="s">
        <v>15973</v>
      </c>
      <c r="H944" s="167" t="s">
        <v>15973</v>
      </c>
      <c r="I944" s="168" t="s">
        <v>15973</v>
      </c>
      <c r="J944" s="168" t="s">
        <v>15973</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si="132"/>
        <v>0</v>
      </c>
      <c r="AB944" s="211" t="str">
        <f t="shared" si="133"/>
        <v/>
      </c>
    </row>
    <row r="945" spans="1:28" s="210" customFormat="1" ht="20.25">
      <c r="A945" s="165"/>
      <c r="B945" s="166" t="s">
        <v>15973</v>
      </c>
      <c r="C945" s="170" t="s">
        <v>15973</v>
      </c>
      <c r="D945" s="213"/>
      <c r="E945" s="166" t="s">
        <v>15973</v>
      </c>
      <c r="F945" s="166" t="s">
        <v>15973</v>
      </c>
      <c r="G945" s="166" t="s">
        <v>15973</v>
      </c>
      <c r="H945" s="167" t="s">
        <v>15973</v>
      </c>
      <c r="I945" s="168" t="s">
        <v>15973</v>
      </c>
      <c r="J945" s="168" t="s">
        <v>15973</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si="132"/>
        <v>0</v>
      </c>
      <c r="AB945" s="211" t="str">
        <f t="shared" si="133"/>
        <v/>
      </c>
    </row>
    <row r="946" spans="1:28" s="210" customFormat="1" ht="20.25">
      <c r="A946" s="165"/>
      <c r="B946" s="166" t="s">
        <v>15973</v>
      </c>
      <c r="C946" s="170" t="s">
        <v>15973</v>
      </c>
      <c r="D946" s="213"/>
      <c r="E946" s="166" t="s">
        <v>15973</v>
      </c>
      <c r="F946" s="166" t="s">
        <v>15973</v>
      </c>
      <c r="G946" s="166" t="s">
        <v>15973</v>
      </c>
      <c r="H946" s="167" t="s">
        <v>15973</v>
      </c>
      <c r="I946" s="168" t="s">
        <v>15973</v>
      </c>
      <c r="J946" s="168" t="s">
        <v>15973</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si="132"/>
        <v>0</v>
      </c>
      <c r="AB946" s="211" t="str">
        <f t="shared" si="133"/>
        <v/>
      </c>
    </row>
    <row r="947" spans="1:28" s="210" customFormat="1" ht="20.25">
      <c r="A947" s="165"/>
      <c r="B947" s="166" t="s">
        <v>15973</v>
      </c>
      <c r="C947" s="170" t="s">
        <v>15973</v>
      </c>
      <c r="D947" s="213"/>
      <c r="E947" s="166" t="s">
        <v>15973</v>
      </c>
      <c r="F947" s="166" t="s">
        <v>15973</v>
      </c>
      <c r="G947" s="166" t="s">
        <v>15973</v>
      </c>
      <c r="H947" s="167" t="s">
        <v>15973</v>
      </c>
      <c r="I947" s="168" t="s">
        <v>15973</v>
      </c>
      <c r="J947" s="168" t="s">
        <v>15973</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si="132"/>
        <v>0</v>
      </c>
      <c r="AB947" s="211" t="str">
        <f t="shared" si="133"/>
        <v/>
      </c>
    </row>
    <row r="948" spans="1:28" s="210" customFormat="1" ht="20.25">
      <c r="A948" s="165"/>
      <c r="B948" s="166" t="s">
        <v>15973</v>
      </c>
      <c r="C948" s="170" t="s">
        <v>15973</v>
      </c>
      <c r="D948" s="213"/>
      <c r="E948" s="166" t="s">
        <v>15973</v>
      </c>
      <c r="F948" s="166" t="s">
        <v>15973</v>
      </c>
      <c r="G948" s="166" t="s">
        <v>15973</v>
      </c>
      <c r="H948" s="167" t="s">
        <v>15973</v>
      </c>
      <c r="I948" s="168" t="s">
        <v>15973</v>
      </c>
      <c r="J948" s="168" t="s">
        <v>15973</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si="132"/>
        <v>0</v>
      </c>
      <c r="AB948" s="211" t="str">
        <f t="shared" si="133"/>
        <v/>
      </c>
    </row>
    <row r="949" spans="1:28" s="210" customFormat="1" ht="20.25">
      <c r="A949" s="165"/>
      <c r="B949" s="166" t="s">
        <v>15973</v>
      </c>
      <c r="C949" s="170" t="s">
        <v>15973</v>
      </c>
      <c r="D949" s="213"/>
      <c r="E949" s="166" t="s">
        <v>15973</v>
      </c>
      <c r="F949" s="166" t="s">
        <v>15973</v>
      </c>
      <c r="G949" s="166" t="s">
        <v>15973</v>
      </c>
      <c r="H949" s="167" t="s">
        <v>15973</v>
      </c>
      <c r="I949" s="168" t="s">
        <v>15973</v>
      </c>
      <c r="J949" s="168" t="s">
        <v>15973</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si="132"/>
        <v>0</v>
      </c>
      <c r="AB949" s="211" t="str">
        <f t="shared" si="133"/>
        <v/>
      </c>
    </row>
    <row r="950" spans="1:28" s="210" customFormat="1" ht="20.25">
      <c r="A950" s="165"/>
      <c r="B950" s="166" t="s">
        <v>15973</v>
      </c>
      <c r="C950" s="170" t="s">
        <v>15973</v>
      </c>
      <c r="D950" s="213"/>
      <c r="E950" s="166" t="s">
        <v>15973</v>
      </c>
      <c r="F950" s="166" t="s">
        <v>15973</v>
      </c>
      <c r="G950" s="166" t="s">
        <v>15973</v>
      </c>
      <c r="H950" s="167" t="s">
        <v>15973</v>
      </c>
      <c r="I950" s="168" t="s">
        <v>15973</v>
      </c>
      <c r="J950" s="168" t="s">
        <v>15973</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si="132"/>
        <v>0</v>
      </c>
      <c r="AB950" s="211" t="str">
        <f t="shared" si="133"/>
        <v/>
      </c>
    </row>
    <row r="951" spans="1:28" s="210" customFormat="1" ht="20.25">
      <c r="A951" s="165"/>
      <c r="B951" s="166" t="s">
        <v>15973</v>
      </c>
      <c r="C951" s="170" t="s">
        <v>15973</v>
      </c>
      <c r="D951" s="213"/>
      <c r="E951" s="166" t="s">
        <v>15973</v>
      </c>
      <c r="F951" s="166" t="s">
        <v>15973</v>
      </c>
      <c r="G951" s="166" t="s">
        <v>15973</v>
      </c>
      <c r="H951" s="167" t="s">
        <v>15973</v>
      </c>
      <c r="I951" s="168" t="s">
        <v>15973</v>
      </c>
      <c r="J951" s="168" t="s">
        <v>15973</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si="132"/>
        <v>0</v>
      </c>
      <c r="AB951" s="211" t="str">
        <f t="shared" si="133"/>
        <v/>
      </c>
    </row>
    <row r="952" spans="1:28" s="210" customFormat="1" ht="20.25">
      <c r="A952" s="165"/>
      <c r="B952" s="166" t="s">
        <v>15973</v>
      </c>
      <c r="C952" s="170" t="s">
        <v>15973</v>
      </c>
      <c r="D952" s="213"/>
      <c r="E952" s="166" t="s">
        <v>15973</v>
      </c>
      <c r="F952" s="166" t="s">
        <v>15973</v>
      </c>
      <c r="G952" s="166" t="s">
        <v>15973</v>
      </c>
      <c r="H952" s="167" t="s">
        <v>15973</v>
      </c>
      <c r="I952" s="168" t="s">
        <v>15973</v>
      </c>
      <c r="J952" s="168" t="s">
        <v>15973</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si="132"/>
        <v>0</v>
      </c>
      <c r="AB952" s="211" t="str">
        <f t="shared" si="133"/>
        <v/>
      </c>
    </row>
    <row r="953" spans="1:28" s="210" customFormat="1" ht="20.25">
      <c r="A953" s="165"/>
      <c r="B953" s="166" t="s">
        <v>15973</v>
      </c>
      <c r="C953" s="170" t="s">
        <v>15973</v>
      </c>
      <c r="D953" s="213"/>
      <c r="E953" s="166" t="s">
        <v>15973</v>
      </c>
      <c r="F953" s="166" t="s">
        <v>15973</v>
      </c>
      <c r="G953" s="166" t="s">
        <v>15973</v>
      </c>
      <c r="H953" s="167" t="s">
        <v>15973</v>
      </c>
      <c r="I953" s="168" t="s">
        <v>15973</v>
      </c>
      <c r="J953" s="168" t="s">
        <v>15973</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si="132"/>
        <v>0</v>
      </c>
      <c r="AB953" s="211" t="str">
        <f t="shared" si="133"/>
        <v/>
      </c>
    </row>
    <row r="954" spans="1:28" s="210" customFormat="1" ht="20.25">
      <c r="A954" s="165"/>
      <c r="B954" s="166" t="s">
        <v>15973</v>
      </c>
      <c r="C954" s="170" t="s">
        <v>15973</v>
      </c>
      <c r="D954" s="213"/>
      <c r="E954" s="166" t="s">
        <v>15973</v>
      </c>
      <c r="F954" s="166" t="s">
        <v>15973</v>
      </c>
      <c r="G954" s="166" t="s">
        <v>15973</v>
      </c>
      <c r="H954" s="167" t="s">
        <v>15973</v>
      </c>
      <c r="I954" s="168" t="s">
        <v>15973</v>
      </c>
      <c r="J954" s="168" t="s">
        <v>15973</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si="132"/>
        <v>0</v>
      </c>
      <c r="AB954" s="211" t="str">
        <f t="shared" si="133"/>
        <v/>
      </c>
    </row>
    <row r="955" spans="1:28" s="210" customFormat="1" ht="20.25">
      <c r="A955" s="165"/>
      <c r="B955" s="166" t="s">
        <v>15973</v>
      </c>
      <c r="C955" s="170" t="s">
        <v>15973</v>
      </c>
      <c r="D955" s="213"/>
      <c r="E955" s="166" t="s">
        <v>15973</v>
      </c>
      <c r="F955" s="166" t="s">
        <v>15973</v>
      </c>
      <c r="G955" s="166" t="s">
        <v>15973</v>
      </c>
      <c r="H955" s="167" t="s">
        <v>15973</v>
      </c>
      <c r="I955" s="168" t="s">
        <v>15973</v>
      </c>
      <c r="J955" s="168" t="s">
        <v>15973</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si="135">IF(AND(C955="Smelter not listed",OR(LEN(D955)=0,LEN(E955)=0)),1,0)</f>
        <v>0</v>
      </c>
      <c r="AB955" s="211" t="str">
        <f t="shared" ref="AB955" si="136">B955&amp;C955</f>
        <v/>
      </c>
    </row>
    <row r="956" spans="1:28" s="210" customFormat="1" ht="20.25">
      <c r="A956" s="165"/>
      <c r="B956" s="166" t="s">
        <v>15973</v>
      </c>
      <c r="C956" s="170" t="s">
        <v>15973</v>
      </c>
      <c r="D956" s="213"/>
      <c r="E956" s="166" t="s">
        <v>15973</v>
      </c>
      <c r="F956" s="166" t="s">
        <v>15973</v>
      </c>
      <c r="G956" s="166" t="s">
        <v>15973</v>
      </c>
      <c r="H956" s="167" t="s">
        <v>15973</v>
      </c>
      <c r="I956" s="168" t="s">
        <v>15973</v>
      </c>
      <c r="J956" s="168" t="s">
        <v>15973</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si="138">IF(AND(C956="Smelter not listed",OR(LEN(D956)=0,LEN(E956)=0)),1,0)</f>
        <v>0</v>
      </c>
      <c r="AB956" s="211" t="str">
        <f t="shared" ref="AB956:AB987" si="139">B956&amp;C956</f>
        <v/>
      </c>
    </row>
    <row r="957" spans="1:28" s="210" customFormat="1" ht="20.25">
      <c r="A957" s="165"/>
      <c r="B957" s="166" t="s">
        <v>15973</v>
      </c>
      <c r="C957" s="170" t="s">
        <v>15973</v>
      </c>
      <c r="D957" s="213"/>
      <c r="E957" s="166" t="s">
        <v>15973</v>
      </c>
      <c r="F957" s="166" t="s">
        <v>15973</v>
      </c>
      <c r="G957" s="166" t="s">
        <v>15973</v>
      </c>
      <c r="H957" s="167" t="s">
        <v>15973</v>
      </c>
      <c r="I957" s="168" t="s">
        <v>15973</v>
      </c>
      <c r="J957" s="168" t="s">
        <v>15973</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si="138"/>
        <v>0</v>
      </c>
      <c r="AB957" s="211" t="str">
        <f t="shared" si="139"/>
        <v/>
      </c>
    </row>
    <row r="958" spans="1:28" s="210" customFormat="1" ht="20.25">
      <c r="A958" s="165"/>
      <c r="B958" s="166" t="s">
        <v>15973</v>
      </c>
      <c r="C958" s="170" t="s">
        <v>15973</v>
      </c>
      <c r="D958" s="213"/>
      <c r="E958" s="166" t="s">
        <v>15973</v>
      </c>
      <c r="F958" s="166" t="s">
        <v>15973</v>
      </c>
      <c r="G958" s="166" t="s">
        <v>15973</v>
      </c>
      <c r="H958" s="167" t="s">
        <v>15973</v>
      </c>
      <c r="I958" s="168" t="s">
        <v>15973</v>
      </c>
      <c r="J958" s="168" t="s">
        <v>15973</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si="138"/>
        <v>0</v>
      </c>
      <c r="AB958" s="211" t="str">
        <f t="shared" si="139"/>
        <v/>
      </c>
    </row>
    <row r="959" spans="1:28" s="210" customFormat="1" ht="20.25">
      <c r="A959" s="165"/>
      <c r="B959" s="166" t="s">
        <v>15973</v>
      </c>
      <c r="C959" s="170" t="s">
        <v>15973</v>
      </c>
      <c r="D959" s="213"/>
      <c r="E959" s="166" t="s">
        <v>15973</v>
      </c>
      <c r="F959" s="166" t="s">
        <v>15973</v>
      </c>
      <c r="G959" s="166" t="s">
        <v>15973</v>
      </c>
      <c r="H959" s="167" t="s">
        <v>15973</v>
      </c>
      <c r="I959" s="168" t="s">
        <v>15973</v>
      </c>
      <c r="J959" s="168" t="s">
        <v>15973</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si="138"/>
        <v>0</v>
      </c>
      <c r="AB959" s="211" t="str">
        <f t="shared" si="139"/>
        <v/>
      </c>
    </row>
    <row r="960" spans="1:28" s="210" customFormat="1" ht="20.25">
      <c r="A960" s="165"/>
      <c r="B960" s="166" t="s">
        <v>15973</v>
      </c>
      <c r="C960" s="170" t="s">
        <v>15973</v>
      </c>
      <c r="D960" s="213"/>
      <c r="E960" s="166" t="s">
        <v>15973</v>
      </c>
      <c r="F960" s="166" t="s">
        <v>15973</v>
      </c>
      <c r="G960" s="166" t="s">
        <v>15973</v>
      </c>
      <c r="H960" s="167" t="s">
        <v>15973</v>
      </c>
      <c r="I960" s="168" t="s">
        <v>15973</v>
      </c>
      <c r="J960" s="168" t="s">
        <v>15973</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si="138"/>
        <v>0</v>
      </c>
      <c r="AB960" s="211" t="str">
        <f t="shared" si="139"/>
        <v/>
      </c>
    </row>
    <row r="961" spans="1:28" s="210" customFormat="1" ht="20.25">
      <c r="A961" s="165"/>
      <c r="B961" s="166" t="s">
        <v>15973</v>
      </c>
      <c r="C961" s="170" t="s">
        <v>15973</v>
      </c>
      <c r="D961" s="213"/>
      <c r="E961" s="166" t="s">
        <v>15973</v>
      </c>
      <c r="F961" s="166" t="s">
        <v>15973</v>
      </c>
      <c r="G961" s="166" t="s">
        <v>15973</v>
      </c>
      <c r="H961" s="167" t="s">
        <v>15973</v>
      </c>
      <c r="I961" s="168" t="s">
        <v>15973</v>
      </c>
      <c r="J961" s="168" t="s">
        <v>15973</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si="138"/>
        <v>0</v>
      </c>
      <c r="AB961" s="211" t="str">
        <f t="shared" si="139"/>
        <v/>
      </c>
    </row>
    <row r="962" spans="1:28" s="210" customFormat="1" ht="20.25">
      <c r="A962" s="165"/>
      <c r="B962" s="166" t="s">
        <v>15973</v>
      </c>
      <c r="C962" s="170" t="s">
        <v>15973</v>
      </c>
      <c r="D962" s="213"/>
      <c r="E962" s="166" t="s">
        <v>15973</v>
      </c>
      <c r="F962" s="166" t="s">
        <v>15973</v>
      </c>
      <c r="G962" s="166" t="s">
        <v>15973</v>
      </c>
      <c r="H962" s="167" t="s">
        <v>15973</v>
      </c>
      <c r="I962" s="168" t="s">
        <v>15973</v>
      </c>
      <c r="J962" s="168" t="s">
        <v>15973</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si="138"/>
        <v>0</v>
      </c>
      <c r="AB962" s="211" t="str">
        <f t="shared" si="139"/>
        <v/>
      </c>
    </row>
    <row r="963" spans="1:28" s="210" customFormat="1" ht="20.25">
      <c r="A963" s="165"/>
      <c r="B963" s="166" t="s">
        <v>15973</v>
      </c>
      <c r="C963" s="170" t="s">
        <v>15973</v>
      </c>
      <c r="D963" s="213"/>
      <c r="E963" s="166" t="s">
        <v>15973</v>
      </c>
      <c r="F963" s="166" t="s">
        <v>15973</v>
      </c>
      <c r="G963" s="166" t="s">
        <v>15973</v>
      </c>
      <c r="H963" s="167" t="s">
        <v>15973</v>
      </c>
      <c r="I963" s="168" t="s">
        <v>15973</v>
      </c>
      <c r="J963" s="168" t="s">
        <v>15973</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si="138"/>
        <v>0</v>
      </c>
      <c r="AB963" s="211" t="str">
        <f t="shared" si="139"/>
        <v/>
      </c>
    </row>
    <row r="964" spans="1:28" s="210" customFormat="1" ht="20.25">
      <c r="A964" s="165"/>
      <c r="B964" s="166" t="s">
        <v>15973</v>
      </c>
      <c r="C964" s="170" t="s">
        <v>15973</v>
      </c>
      <c r="D964" s="213"/>
      <c r="E964" s="166" t="s">
        <v>15973</v>
      </c>
      <c r="F964" s="166" t="s">
        <v>15973</v>
      </c>
      <c r="G964" s="166" t="s">
        <v>15973</v>
      </c>
      <c r="H964" s="167" t="s">
        <v>15973</v>
      </c>
      <c r="I964" s="168" t="s">
        <v>15973</v>
      </c>
      <c r="J964" s="168" t="s">
        <v>15973</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si="138"/>
        <v>0</v>
      </c>
      <c r="AB964" s="211" t="str">
        <f t="shared" si="139"/>
        <v/>
      </c>
    </row>
    <row r="965" spans="1:28" s="210" customFormat="1" ht="20.25">
      <c r="A965" s="165"/>
      <c r="B965" s="166" t="s">
        <v>15973</v>
      </c>
      <c r="C965" s="170" t="s">
        <v>15973</v>
      </c>
      <c r="D965" s="213"/>
      <c r="E965" s="166" t="s">
        <v>15973</v>
      </c>
      <c r="F965" s="166" t="s">
        <v>15973</v>
      </c>
      <c r="G965" s="166" t="s">
        <v>15973</v>
      </c>
      <c r="H965" s="167" t="s">
        <v>15973</v>
      </c>
      <c r="I965" s="168" t="s">
        <v>15973</v>
      </c>
      <c r="J965" s="168" t="s">
        <v>15973</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si="138"/>
        <v>0</v>
      </c>
      <c r="AB965" s="211" t="str">
        <f t="shared" si="139"/>
        <v/>
      </c>
    </row>
    <row r="966" spans="1:28" s="210" customFormat="1" ht="20.25">
      <c r="A966" s="165"/>
      <c r="B966" s="166" t="s">
        <v>15973</v>
      </c>
      <c r="C966" s="170" t="s">
        <v>15973</v>
      </c>
      <c r="D966" s="213"/>
      <c r="E966" s="166" t="s">
        <v>15973</v>
      </c>
      <c r="F966" s="166" t="s">
        <v>15973</v>
      </c>
      <c r="G966" s="166" t="s">
        <v>15973</v>
      </c>
      <c r="H966" s="167" t="s">
        <v>15973</v>
      </c>
      <c r="I966" s="168" t="s">
        <v>15973</v>
      </c>
      <c r="J966" s="168" t="s">
        <v>15973</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si="138"/>
        <v>0</v>
      </c>
      <c r="AB966" s="211" t="str">
        <f t="shared" si="139"/>
        <v/>
      </c>
    </row>
    <row r="967" spans="1:28" s="210" customFormat="1" ht="20.25">
      <c r="A967" s="165"/>
      <c r="B967" s="166" t="s">
        <v>15973</v>
      </c>
      <c r="C967" s="170" t="s">
        <v>15973</v>
      </c>
      <c r="D967" s="213"/>
      <c r="E967" s="166" t="s">
        <v>15973</v>
      </c>
      <c r="F967" s="166" t="s">
        <v>15973</v>
      </c>
      <c r="G967" s="166" t="s">
        <v>15973</v>
      </c>
      <c r="H967" s="167" t="s">
        <v>15973</v>
      </c>
      <c r="I967" s="168" t="s">
        <v>15973</v>
      </c>
      <c r="J967" s="168" t="s">
        <v>15973</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si="138"/>
        <v>0</v>
      </c>
      <c r="AB967" s="211" t="str">
        <f t="shared" si="139"/>
        <v/>
      </c>
    </row>
    <row r="968" spans="1:28" s="210" customFormat="1" ht="20.25">
      <c r="A968" s="165"/>
      <c r="B968" s="166" t="s">
        <v>15973</v>
      </c>
      <c r="C968" s="170" t="s">
        <v>15973</v>
      </c>
      <c r="D968" s="213"/>
      <c r="E968" s="166" t="s">
        <v>15973</v>
      </c>
      <c r="F968" s="166" t="s">
        <v>15973</v>
      </c>
      <c r="G968" s="166" t="s">
        <v>15973</v>
      </c>
      <c r="H968" s="167" t="s">
        <v>15973</v>
      </c>
      <c r="I968" s="168" t="s">
        <v>15973</v>
      </c>
      <c r="J968" s="168" t="s">
        <v>15973</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si="138"/>
        <v>0</v>
      </c>
      <c r="AB968" s="211" t="str">
        <f t="shared" si="139"/>
        <v/>
      </c>
    </row>
    <row r="969" spans="1:28" s="210" customFormat="1" ht="20.25">
      <c r="A969" s="165"/>
      <c r="B969" s="166" t="s">
        <v>15973</v>
      </c>
      <c r="C969" s="170" t="s">
        <v>15973</v>
      </c>
      <c r="D969" s="213"/>
      <c r="E969" s="166" t="s">
        <v>15973</v>
      </c>
      <c r="F969" s="166" t="s">
        <v>15973</v>
      </c>
      <c r="G969" s="166" t="s">
        <v>15973</v>
      </c>
      <c r="H969" s="167" t="s">
        <v>15973</v>
      </c>
      <c r="I969" s="168" t="s">
        <v>15973</v>
      </c>
      <c r="J969" s="168" t="s">
        <v>15973</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si="138"/>
        <v>0</v>
      </c>
      <c r="AB969" s="211" t="str">
        <f t="shared" si="139"/>
        <v/>
      </c>
    </row>
    <row r="970" spans="1:28" s="210" customFormat="1" ht="20.25">
      <c r="A970" s="165"/>
      <c r="B970" s="166" t="s">
        <v>15973</v>
      </c>
      <c r="C970" s="170" t="s">
        <v>15973</v>
      </c>
      <c r="D970" s="213"/>
      <c r="E970" s="166" t="s">
        <v>15973</v>
      </c>
      <c r="F970" s="166" t="s">
        <v>15973</v>
      </c>
      <c r="G970" s="166" t="s">
        <v>15973</v>
      </c>
      <c r="H970" s="167" t="s">
        <v>15973</v>
      </c>
      <c r="I970" s="168" t="s">
        <v>15973</v>
      </c>
      <c r="J970" s="168" t="s">
        <v>15973</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si="138"/>
        <v>0</v>
      </c>
      <c r="AB970" s="211" t="str">
        <f t="shared" si="139"/>
        <v/>
      </c>
    </row>
    <row r="971" spans="1:28" s="210" customFormat="1" ht="20.25">
      <c r="A971" s="165"/>
      <c r="B971" s="166" t="s">
        <v>15973</v>
      </c>
      <c r="C971" s="170" t="s">
        <v>15973</v>
      </c>
      <c r="D971" s="213"/>
      <c r="E971" s="166" t="s">
        <v>15973</v>
      </c>
      <c r="F971" s="166" t="s">
        <v>15973</v>
      </c>
      <c r="G971" s="166" t="s">
        <v>15973</v>
      </c>
      <c r="H971" s="167" t="s">
        <v>15973</v>
      </c>
      <c r="I971" s="168" t="s">
        <v>15973</v>
      </c>
      <c r="J971" s="168" t="s">
        <v>15973</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si="138"/>
        <v>0</v>
      </c>
      <c r="AB971" s="211" t="str">
        <f t="shared" si="139"/>
        <v/>
      </c>
    </row>
    <row r="972" spans="1:28" s="210" customFormat="1" ht="20.25">
      <c r="A972" s="165"/>
      <c r="B972" s="166" t="s">
        <v>15973</v>
      </c>
      <c r="C972" s="170" t="s">
        <v>15973</v>
      </c>
      <c r="D972" s="213"/>
      <c r="E972" s="166" t="s">
        <v>15973</v>
      </c>
      <c r="F972" s="166" t="s">
        <v>15973</v>
      </c>
      <c r="G972" s="166" t="s">
        <v>15973</v>
      </c>
      <c r="H972" s="167" t="s">
        <v>15973</v>
      </c>
      <c r="I972" s="168" t="s">
        <v>15973</v>
      </c>
      <c r="J972" s="168" t="s">
        <v>15973</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si="138"/>
        <v>0</v>
      </c>
      <c r="AB972" s="211" t="str">
        <f t="shared" si="139"/>
        <v/>
      </c>
    </row>
    <row r="973" spans="1:28" s="210" customFormat="1" ht="20.25">
      <c r="A973" s="165"/>
      <c r="B973" s="166" t="s">
        <v>15973</v>
      </c>
      <c r="C973" s="170" t="s">
        <v>15973</v>
      </c>
      <c r="D973" s="213"/>
      <c r="E973" s="166" t="s">
        <v>15973</v>
      </c>
      <c r="F973" s="166" t="s">
        <v>15973</v>
      </c>
      <c r="G973" s="166" t="s">
        <v>15973</v>
      </c>
      <c r="H973" s="167" t="s">
        <v>15973</v>
      </c>
      <c r="I973" s="168" t="s">
        <v>15973</v>
      </c>
      <c r="J973" s="168" t="s">
        <v>15973</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si="138"/>
        <v>0</v>
      </c>
      <c r="AB973" s="211" t="str">
        <f t="shared" si="139"/>
        <v/>
      </c>
    </row>
    <row r="974" spans="1:28" s="210" customFormat="1" ht="20.25">
      <c r="A974" s="165"/>
      <c r="B974" s="166" t="s">
        <v>15973</v>
      </c>
      <c r="C974" s="170" t="s">
        <v>15973</v>
      </c>
      <c r="D974" s="213"/>
      <c r="E974" s="166" t="s">
        <v>15973</v>
      </c>
      <c r="F974" s="166" t="s">
        <v>15973</v>
      </c>
      <c r="G974" s="166" t="s">
        <v>15973</v>
      </c>
      <c r="H974" s="167" t="s">
        <v>15973</v>
      </c>
      <c r="I974" s="168" t="s">
        <v>15973</v>
      </c>
      <c r="J974" s="168" t="s">
        <v>15973</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si="138"/>
        <v>0</v>
      </c>
      <c r="AB974" s="211" t="str">
        <f t="shared" si="139"/>
        <v/>
      </c>
    </row>
    <row r="975" spans="1:28" s="210" customFormat="1" ht="20.25">
      <c r="A975" s="165"/>
      <c r="B975" s="166" t="s">
        <v>15973</v>
      </c>
      <c r="C975" s="170" t="s">
        <v>15973</v>
      </c>
      <c r="D975" s="213"/>
      <c r="E975" s="166" t="s">
        <v>15973</v>
      </c>
      <c r="F975" s="166" t="s">
        <v>15973</v>
      </c>
      <c r="G975" s="166" t="s">
        <v>15973</v>
      </c>
      <c r="H975" s="167" t="s">
        <v>15973</v>
      </c>
      <c r="I975" s="168" t="s">
        <v>15973</v>
      </c>
      <c r="J975" s="168" t="s">
        <v>15973</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si="138"/>
        <v>0</v>
      </c>
      <c r="AB975" s="211" t="str">
        <f t="shared" si="139"/>
        <v/>
      </c>
    </row>
    <row r="976" spans="1:28" s="210" customFormat="1" ht="20.25">
      <c r="A976" s="165"/>
      <c r="B976" s="166" t="s">
        <v>15973</v>
      </c>
      <c r="C976" s="170" t="s">
        <v>15973</v>
      </c>
      <c r="D976" s="213"/>
      <c r="E976" s="166" t="s">
        <v>15973</v>
      </c>
      <c r="F976" s="166" t="s">
        <v>15973</v>
      </c>
      <c r="G976" s="166" t="s">
        <v>15973</v>
      </c>
      <c r="H976" s="167" t="s">
        <v>15973</v>
      </c>
      <c r="I976" s="168" t="s">
        <v>15973</v>
      </c>
      <c r="J976" s="168" t="s">
        <v>15973</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si="138"/>
        <v>0</v>
      </c>
      <c r="AB976" s="211" t="str">
        <f t="shared" si="139"/>
        <v/>
      </c>
    </row>
    <row r="977" spans="1:28" s="210" customFormat="1" ht="20.25">
      <c r="A977" s="165"/>
      <c r="B977" s="166" t="s">
        <v>15973</v>
      </c>
      <c r="C977" s="170" t="s">
        <v>15973</v>
      </c>
      <c r="D977" s="213"/>
      <c r="E977" s="166" t="s">
        <v>15973</v>
      </c>
      <c r="F977" s="166" t="s">
        <v>15973</v>
      </c>
      <c r="G977" s="166" t="s">
        <v>15973</v>
      </c>
      <c r="H977" s="167" t="s">
        <v>15973</v>
      </c>
      <c r="I977" s="168" t="s">
        <v>15973</v>
      </c>
      <c r="J977" s="168" t="s">
        <v>15973</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si="138"/>
        <v>0</v>
      </c>
      <c r="AB977" s="211" t="str">
        <f t="shared" si="139"/>
        <v/>
      </c>
    </row>
    <row r="978" spans="1:28" s="210" customFormat="1" ht="20.25">
      <c r="A978" s="165"/>
      <c r="B978" s="166" t="s">
        <v>15973</v>
      </c>
      <c r="C978" s="170" t="s">
        <v>15973</v>
      </c>
      <c r="D978" s="213"/>
      <c r="E978" s="166" t="s">
        <v>15973</v>
      </c>
      <c r="F978" s="166" t="s">
        <v>15973</v>
      </c>
      <c r="G978" s="166" t="s">
        <v>15973</v>
      </c>
      <c r="H978" s="167" t="s">
        <v>15973</v>
      </c>
      <c r="I978" s="168" t="s">
        <v>15973</v>
      </c>
      <c r="J978" s="168" t="s">
        <v>15973</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si="138"/>
        <v>0</v>
      </c>
      <c r="AB978" s="211" t="str">
        <f t="shared" si="139"/>
        <v/>
      </c>
    </row>
    <row r="979" spans="1:28" s="210" customFormat="1" ht="20.25">
      <c r="A979" s="165"/>
      <c r="B979" s="166" t="s">
        <v>15973</v>
      </c>
      <c r="C979" s="170" t="s">
        <v>15973</v>
      </c>
      <c r="D979" s="213"/>
      <c r="E979" s="166" t="s">
        <v>15973</v>
      </c>
      <c r="F979" s="166" t="s">
        <v>15973</v>
      </c>
      <c r="G979" s="166" t="s">
        <v>15973</v>
      </c>
      <c r="H979" s="167" t="s">
        <v>15973</v>
      </c>
      <c r="I979" s="168" t="s">
        <v>15973</v>
      </c>
      <c r="J979" s="168" t="s">
        <v>15973</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si="138"/>
        <v>0</v>
      </c>
      <c r="AB979" s="211" t="str">
        <f t="shared" si="139"/>
        <v/>
      </c>
    </row>
    <row r="980" spans="1:28" s="210" customFormat="1" ht="20.25">
      <c r="A980" s="165"/>
      <c r="B980" s="166" t="s">
        <v>15973</v>
      </c>
      <c r="C980" s="170" t="s">
        <v>15973</v>
      </c>
      <c r="D980" s="213"/>
      <c r="E980" s="166" t="s">
        <v>15973</v>
      </c>
      <c r="F980" s="166" t="s">
        <v>15973</v>
      </c>
      <c r="G980" s="166" t="s">
        <v>15973</v>
      </c>
      <c r="H980" s="167" t="s">
        <v>15973</v>
      </c>
      <c r="I980" s="168" t="s">
        <v>15973</v>
      </c>
      <c r="J980" s="168" t="s">
        <v>15973</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si="138"/>
        <v>0</v>
      </c>
      <c r="AB980" s="211" t="str">
        <f t="shared" si="139"/>
        <v/>
      </c>
    </row>
    <row r="981" spans="1:28" s="210" customFormat="1" ht="20.25">
      <c r="A981" s="165"/>
      <c r="B981" s="166" t="s">
        <v>15973</v>
      </c>
      <c r="C981" s="170" t="s">
        <v>15973</v>
      </c>
      <c r="D981" s="213"/>
      <c r="E981" s="166" t="s">
        <v>15973</v>
      </c>
      <c r="F981" s="166" t="s">
        <v>15973</v>
      </c>
      <c r="G981" s="166" t="s">
        <v>15973</v>
      </c>
      <c r="H981" s="167" t="s">
        <v>15973</v>
      </c>
      <c r="I981" s="168" t="s">
        <v>15973</v>
      </c>
      <c r="J981" s="168" t="s">
        <v>15973</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si="138"/>
        <v>0</v>
      </c>
      <c r="AB981" s="211" t="str">
        <f t="shared" si="139"/>
        <v/>
      </c>
    </row>
    <row r="982" spans="1:28" s="210" customFormat="1" ht="20.25">
      <c r="A982" s="165"/>
      <c r="B982" s="166" t="s">
        <v>15973</v>
      </c>
      <c r="C982" s="170" t="s">
        <v>15973</v>
      </c>
      <c r="D982" s="213"/>
      <c r="E982" s="166" t="s">
        <v>15973</v>
      </c>
      <c r="F982" s="166" t="s">
        <v>15973</v>
      </c>
      <c r="G982" s="166" t="s">
        <v>15973</v>
      </c>
      <c r="H982" s="167" t="s">
        <v>15973</v>
      </c>
      <c r="I982" s="168" t="s">
        <v>15973</v>
      </c>
      <c r="J982" s="168" t="s">
        <v>15973</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si="138"/>
        <v>0</v>
      </c>
      <c r="AB982" s="211" t="str">
        <f t="shared" si="139"/>
        <v/>
      </c>
    </row>
    <row r="983" spans="1:28" s="210" customFormat="1" ht="20.25">
      <c r="A983" s="165"/>
      <c r="B983" s="166" t="s">
        <v>15973</v>
      </c>
      <c r="C983" s="170" t="s">
        <v>15973</v>
      </c>
      <c r="D983" s="213"/>
      <c r="E983" s="166" t="s">
        <v>15973</v>
      </c>
      <c r="F983" s="166" t="s">
        <v>15973</v>
      </c>
      <c r="G983" s="166" t="s">
        <v>15973</v>
      </c>
      <c r="H983" s="167" t="s">
        <v>15973</v>
      </c>
      <c r="I983" s="168" t="s">
        <v>15973</v>
      </c>
      <c r="J983" s="168" t="s">
        <v>15973</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si="138"/>
        <v>0</v>
      </c>
      <c r="AB983" s="211" t="str">
        <f t="shared" si="139"/>
        <v/>
      </c>
    </row>
    <row r="984" spans="1:28" s="210" customFormat="1" ht="20.25">
      <c r="A984" s="165"/>
      <c r="B984" s="166" t="s">
        <v>15973</v>
      </c>
      <c r="C984" s="170" t="s">
        <v>15973</v>
      </c>
      <c r="D984" s="213"/>
      <c r="E984" s="166" t="s">
        <v>15973</v>
      </c>
      <c r="F984" s="166" t="s">
        <v>15973</v>
      </c>
      <c r="G984" s="166" t="s">
        <v>15973</v>
      </c>
      <c r="H984" s="167" t="s">
        <v>15973</v>
      </c>
      <c r="I984" s="168" t="s">
        <v>15973</v>
      </c>
      <c r="J984" s="168" t="s">
        <v>15973</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si="138"/>
        <v>0</v>
      </c>
      <c r="AB984" s="211" t="str">
        <f t="shared" si="139"/>
        <v/>
      </c>
    </row>
    <row r="985" spans="1:28" s="210" customFormat="1" ht="20.25">
      <c r="A985" s="165"/>
      <c r="B985" s="166" t="s">
        <v>15973</v>
      </c>
      <c r="C985" s="170" t="s">
        <v>15973</v>
      </c>
      <c r="D985" s="213"/>
      <c r="E985" s="166" t="s">
        <v>15973</v>
      </c>
      <c r="F985" s="166" t="s">
        <v>15973</v>
      </c>
      <c r="G985" s="166" t="s">
        <v>15973</v>
      </c>
      <c r="H985" s="167" t="s">
        <v>15973</v>
      </c>
      <c r="I985" s="168" t="s">
        <v>15973</v>
      </c>
      <c r="J985" s="168" t="s">
        <v>15973</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si="138"/>
        <v>0</v>
      </c>
      <c r="AB985" s="211" t="str">
        <f t="shared" si="139"/>
        <v/>
      </c>
    </row>
    <row r="986" spans="1:28" s="210" customFormat="1" ht="20.25">
      <c r="A986" s="165"/>
      <c r="B986" s="166" t="s">
        <v>15973</v>
      </c>
      <c r="C986" s="170" t="s">
        <v>15973</v>
      </c>
      <c r="D986" s="213"/>
      <c r="E986" s="166" t="s">
        <v>15973</v>
      </c>
      <c r="F986" s="166" t="s">
        <v>15973</v>
      </c>
      <c r="G986" s="166" t="s">
        <v>15973</v>
      </c>
      <c r="H986" s="167" t="s">
        <v>15973</v>
      </c>
      <c r="I986" s="168" t="s">
        <v>15973</v>
      </c>
      <c r="J986" s="168" t="s">
        <v>15973</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si="138"/>
        <v>0</v>
      </c>
      <c r="AB986" s="211" t="str">
        <f t="shared" si="139"/>
        <v/>
      </c>
    </row>
    <row r="987" spans="1:28" s="210" customFormat="1" ht="20.25">
      <c r="A987" s="165"/>
      <c r="B987" s="166" t="s">
        <v>15973</v>
      </c>
      <c r="C987" s="170" t="s">
        <v>15973</v>
      </c>
      <c r="D987" s="213"/>
      <c r="E987" s="166" t="s">
        <v>15973</v>
      </c>
      <c r="F987" s="166" t="s">
        <v>15973</v>
      </c>
      <c r="G987" s="166" t="s">
        <v>15973</v>
      </c>
      <c r="H987" s="167" t="s">
        <v>15973</v>
      </c>
      <c r="I987" s="168" t="s">
        <v>15973</v>
      </c>
      <c r="J987" s="168" t="s">
        <v>15973</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si="138"/>
        <v>0</v>
      </c>
      <c r="AB987" s="211" t="str">
        <f t="shared" si="139"/>
        <v/>
      </c>
    </row>
    <row r="988" spans="1:28" s="210" customFormat="1" ht="20.25">
      <c r="A988" s="165"/>
      <c r="B988" s="166" t="s">
        <v>15973</v>
      </c>
      <c r="C988" s="170" t="s">
        <v>15973</v>
      </c>
      <c r="D988" s="213"/>
      <c r="E988" s="166" t="s">
        <v>15973</v>
      </c>
      <c r="F988" s="166" t="s">
        <v>15973</v>
      </c>
      <c r="G988" s="166" t="s">
        <v>15973</v>
      </c>
      <c r="H988" s="167" t="s">
        <v>15973</v>
      </c>
      <c r="I988" s="168" t="s">
        <v>15973</v>
      </c>
      <c r="J988" s="168" t="s">
        <v>15973</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si="141">IF(AND(C988="Smelter not listed",OR(LEN(D988)=0,LEN(E988)=0)),1,0)</f>
        <v>0</v>
      </c>
      <c r="AB988" s="211" t="str">
        <f t="shared" ref="AB988:AB1018" si="142">B988&amp;C988</f>
        <v/>
      </c>
    </row>
    <row r="989" spans="1:28" s="210" customFormat="1" ht="20.25">
      <c r="A989" s="165"/>
      <c r="B989" s="166" t="s">
        <v>15973</v>
      </c>
      <c r="C989" s="170" t="s">
        <v>15973</v>
      </c>
      <c r="D989" s="213"/>
      <c r="E989" s="166" t="s">
        <v>15973</v>
      </c>
      <c r="F989" s="166" t="s">
        <v>15973</v>
      </c>
      <c r="G989" s="166" t="s">
        <v>15973</v>
      </c>
      <c r="H989" s="167" t="s">
        <v>15973</v>
      </c>
      <c r="I989" s="168" t="s">
        <v>15973</v>
      </c>
      <c r="J989" s="168" t="s">
        <v>15973</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si="141"/>
        <v>0</v>
      </c>
      <c r="AB989" s="211" t="str">
        <f t="shared" si="142"/>
        <v/>
      </c>
    </row>
    <row r="990" spans="1:28" s="210" customFormat="1" ht="20.25">
      <c r="A990" s="165"/>
      <c r="B990" s="166" t="s">
        <v>15973</v>
      </c>
      <c r="C990" s="170" t="s">
        <v>15973</v>
      </c>
      <c r="D990" s="213"/>
      <c r="E990" s="166" t="s">
        <v>15973</v>
      </c>
      <c r="F990" s="166" t="s">
        <v>15973</v>
      </c>
      <c r="G990" s="166" t="s">
        <v>15973</v>
      </c>
      <c r="H990" s="167" t="s">
        <v>15973</v>
      </c>
      <c r="I990" s="168" t="s">
        <v>15973</v>
      </c>
      <c r="J990" s="168" t="s">
        <v>15973</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si="141"/>
        <v>0</v>
      </c>
      <c r="AB990" s="211" t="str">
        <f t="shared" si="142"/>
        <v/>
      </c>
    </row>
    <row r="991" spans="1:28" s="210" customFormat="1" ht="20.25">
      <c r="A991" s="165"/>
      <c r="B991" s="166" t="s">
        <v>15973</v>
      </c>
      <c r="C991" s="170" t="s">
        <v>15973</v>
      </c>
      <c r="D991" s="213"/>
      <c r="E991" s="166" t="s">
        <v>15973</v>
      </c>
      <c r="F991" s="166" t="s">
        <v>15973</v>
      </c>
      <c r="G991" s="166" t="s">
        <v>15973</v>
      </c>
      <c r="H991" s="167" t="s">
        <v>15973</v>
      </c>
      <c r="I991" s="168" t="s">
        <v>15973</v>
      </c>
      <c r="J991" s="168" t="s">
        <v>15973</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si="141"/>
        <v>0</v>
      </c>
      <c r="AB991" s="211" t="str">
        <f t="shared" si="142"/>
        <v/>
      </c>
    </row>
    <row r="992" spans="1:28" s="210" customFormat="1" ht="20.25">
      <c r="A992" s="165"/>
      <c r="B992" s="166" t="s">
        <v>15973</v>
      </c>
      <c r="C992" s="170" t="s">
        <v>15973</v>
      </c>
      <c r="D992" s="213"/>
      <c r="E992" s="166" t="s">
        <v>15973</v>
      </c>
      <c r="F992" s="166" t="s">
        <v>15973</v>
      </c>
      <c r="G992" s="166" t="s">
        <v>15973</v>
      </c>
      <c r="H992" s="167" t="s">
        <v>15973</v>
      </c>
      <c r="I992" s="168" t="s">
        <v>15973</v>
      </c>
      <c r="J992" s="168" t="s">
        <v>15973</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si="141"/>
        <v>0</v>
      </c>
      <c r="AB992" s="211" t="str">
        <f t="shared" si="142"/>
        <v/>
      </c>
    </row>
    <row r="993" spans="1:28" s="210" customFormat="1" ht="20.25">
      <c r="A993" s="165"/>
      <c r="B993" s="166" t="s">
        <v>15973</v>
      </c>
      <c r="C993" s="170" t="s">
        <v>15973</v>
      </c>
      <c r="D993" s="213"/>
      <c r="E993" s="166" t="s">
        <v>15973</v>
      </c>
      <c r="F993" s="166" t="s">
        <v>15973</v>
      </c>
      <c r="G993" s="166" t="s">
        <v>15973</v>
      </c>
      <c r="H993" s="167" t="s">
        <v>15973</v>
      </c>
      <c r="I993" s="168" t="s">
        <v>15973</v>
      </c>
      <c r="J993" s="168" t="s">
        <v>15973</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si="141"/>
        <v>0</v>
      </c>
      <c r="AB993" s="211" t="str">
        <f t="shared" si="142"/>
        <v/>
      </c>
    </row>
    <row r="994" spans="1:28" s="210" customFormat="1" ht="20.25">
      <c r="A994" s="165"/>
      <c r="B994" s="166" t="s">
        <v>15973</v>
      </c>
      <c r="C994" s="170" t="s">
        <v>15973</v>
      </c>
      <c r="D994" s="213"/>
      <c r="E994" s="166" t="s">
        <v>15973</v>
      </c>
      <c r="F994" s="166" t="s">
        <v>15973</v>
      </c>
      <c r="G994" s="166" t="s">
        <v>15973</v>
      </c>
      <c r="H994" s="167" t="s">
        <v>15973</v>
      </c>
      <c r="I994" s="168" t="s">
        <v>15973</v>
      </c>
      <c r="J994" s="168" t="s">
        <v>15973</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si="141"/>
        <v>0</v>
      </c>
      <c r="AB994" s="211" t="str">
        <f t="shared" si="142"/>
        <v/>
      </c>
    </row>
    <row r="995" spans="1:28" s="210" customFormat="1" ht="20.25">
      <c r="A995" s="165"/>
      <c r="B995" s="166" t="s">
        <v>15973</v>
      </c>
      <c r="C995" s="170" t="s">
        <v>15973</v>
      </c>
      <c r="D995" s="213"/>
      <c r="E995" s="166" t="s">
        <v>15973</v>
      </c>
      <c r="F995" s="166" t="s">
        <v>15973</v>
      </c>
      <c r="G995" s="166" t="s">
        <v>15973</v>
      </c>
      <c r="H995" s="167" t="s">
        <v>15973</v>
      </c>
      <c r="I995" s="168" t="s">
        <v>15973</v>
      </c>
      <c r="J995" s="168" t="s">
        <v>15973</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si="141"/>
        <v>0</v>
      </c>
      <c r="AB995" s="211" t="str">
        <f t="shared" si="142"/>
        <v/>
      </c>
    </row>
    <row r="996" spans="1:28" s="210" customFormat="1" ht="20.25">
      <c r="A996" s="165"/>
      <c r="B996" s="166" t="s">
        <v>15973</v>
      </c>
      <c r="C996" s="170" t="s">
        <v>15973</v>
      </c>
      <c r="D996" s="213"/>
      <c r="E996" s="166" t="s">
        <v>15973</v>
      </c>
      <c r="F996" s="166" t="s">
        <v>15973</v>
      </c>
      <c r="G996" s="166" t="s">
        <v>15973</v>
      </c>
      <c r="H996" s="167" t="s">
        <v>15973</v>
      </c>
      <c r="I996" s="168" t="s">
        <v>15973</v>
      </c>
      <c r="J996" s="168" t="s">
        <v>15973</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si="141"/>
        <v>0</v>
      </c>
      <c r="AB996" s="211" t="str">
        <f t="shared" si="142"/>
        <v/>
      </c>
    </row>
    <row r="997" spans="1:28" s="210" customFormat="1" ht="20.25">
      <c r="A997" s="165"/>
      <c r="B997" s="166" t="s">
        <v>15973</v>
      </c>
      <c r="C997" s="170" t="s">
        <v>15973</v>
      </c>
      <c r="D997" s="213"/>
      <c r="E997" s="166" t="s">
        <v>15973</v>
      </c>
      <c r="F997" s="166" t="s">
        <v>15973</v>
      </c>
      <c r="G997" s="166" t="s">
        <v>15973</v>
      </c>
      <c r="H997" s="167" t="s">
        <v>15973</v>
      </c>
      <c r="I997" s="168" t="s">
        <v>15973</v>
      </c>
      <c r="J997" s="168" t="s">
        <v>15973</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si="141"/>
        <v>0</v>
      </c>
      <c r="AB997" s="211" t="str">
        <f t="shared" si="142"/>
        <v/>
      </c>
    </row>
    <row r="998" spans="1:28" s="210" customFormat="1" ht="20.25">
      <c r="A998" s="165"/>
      <c r="B998" s="166" t="s">
        <v>15973</v>
      </c>
      <c r="C998" s="170" t="s">
        <v>15973</v>
      </c>
      <c r="D998" s="213"/>
      <c r="E998" s="166" t="s">
        <v>15973</v>
      </c>
      <c r="F998" s="166" t="s">
        <v>15973</v>
      </c>
      <c r="G998" s="166" t="s">
        <v>15973</v>
      </c>
      <c r="H998" s="167" t="s">
        <v>15973</v>
      </c>
      <c r="I998" s="168" t="s">
        <v>15973</v>
      </c>
      <c r="J998" s="168" t="s">
        <v>15973</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si="141"/>
        <v>0</v>
      </c>
      <c r="AB998" s="211" t="str">
        <f t="shared" si="142"/>
        <v/>
      </c>
    </row>
    <row r="999" spans="1:28" s="210" customFormat="1" ht="20.25">
      <c r="A999" s="165"/>
      <c r="B999" s="166" t="s">
        <v>15973</v>
      </c>
      <c r="C999" s="170" t="s">
        <v>15973</v>
      </c>
      <c r="D999" s="213"/>
      <c r="E999" s="166" t="s">
        <v>15973</v>
      </c>
      <c r="F999" s="166" t="s">
        <v>15973</v>
      </c>
      <c r="G999" s="166" t="s">
        <v>15973</v>
      </c>
      <c r="H999" s="167" t="s">
        <v>15973</v>
      </c>
      <c r="I999" s="168" t="s">
        <v>15973</v>
      </c>
      <c r="J999" s="168" t="s">
        <v>15973</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si="141"/>
        <v>0</v>
      </c>
      <c r="AB999" s="211" t="str">
        <f t="shared" si="142"/>
        <v/>
      </c>
    </row>
    <row r="1000" spans="1:28" s="210" customFormat="1" ht="20.25">
      <c r="A1000" s="165"/>
      <c r="B1000" s="166" t="s">
        <v>15973</v>
      </c>
      <c r="C1000" s="170" t="s">
        <v>15973</v>
      </c>
      <c r="D1000" s="213"/>
      <c r="E1000" s="166" t="s">
        <v>15973</v>
      </c>
      <c r="F1000" s="166" t="s">
        <v>15973</v>
      </c>
      <c r="G1000" s="166" t="s">
        <v>15973</v>
      </c>
      <c r="H1000" s="167" t="s">
        <v>15973</v>
      </c>
      <c r="I1000" s="168" t="s">
        <v>15973</v>
      </c>
      <c r="J1000" s="168" t="s">
        <v>15973</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si="141"/>
        <v>0</v>
      </c>
      <c r="AB1000" s="211" t="str">
        <f t="shared" si="142"/>
        <v/>
      </c>
    </row>
    <row r="1001" spans="1:28" s="210" customFormat="1" ht="20.25">
      <c r="A1001" s="165"/>
      <c r="B1001" s="166" t="s">
        <v>15973</v>
      </c>
      <c r="C1001" s="170" t="s">
        <v>15973</v>
      </c>
      <c r="D1001" s="213"/>
      <c r="E1001" s="166" t="s">
        <v>15973</v>
      </c>
      <c r="F1001" s="166" t="s">
        <v>15973</v>
      </c>
      <c r="G1001" s="166" t="s">
        <v>15973</v>
      </c>
      <c r="H1001" s="167" t="s">
        <v>15973</v>
      </c>
      <c r="I1001" s="168" t="s">
        <v>15973</v>
      </c>
      <c r="J1001" s="168" t="s">
        <v>15973</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si="141"/>
        <v>0</v>
      </c>
      <c r="AB1001" s="211" t="str">
        <f t="shared" si="142"/>
        <v/>
      </c>
    </row>
    <row r="1002" spans="1:28" s="210" customFormat="1" ht="20.25">
      <c r="A1002" s="165"/>
      <c r="B1002" s="166" t="s">
        <v>15973</v>
      </c>
      <c r="C1002" s="170" t="s">
        <v>15973</v>
      </c>
      <c r="D1002" s="213"/>
      <c r="E1002" s="166" t="s">
        <v>15973</v>
      </c>
      <c r="F1002" s="166" t="s">
        <v>15973</v>
      </c>
      <c r="G1002" s="166" t="s">
        <v>15973</v>
      </c>
      <c r="H1002" s="167" t="s">
        <v>15973</v>
      </c>
      <c r="I1002" s="168" t="s">
        <v>15973</v>
      </c>
      <c r="J1002" s="168" t="s">
        <v>15973</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si="141"/>
        <v>0</v>
      </c>
      <c r="AB1002" s="211" t="str">
        <f t="shared" si="142"/>
        <v/>
      </c>
    </row>
    <row r="1003" spans="1:28" s="210" customFormat="1" ht="20.25">
      <c r="A1003" s="165"/>
      <c r="B1003" s="166" t="s">
        <v>15973</v>
      </c>
      <c r="C1003" s="170" t="s">
        <v>15973</v>
      </c>
      <c r="D1003" s="213"/>
      <c r="E1003" s="166" t="s">
        <v>15973</v>
      </c>
      <c r="F1003" s="166" t="s">
        <v>15973</v>
      </c>
      <c r="G1003" s="166" t="s">
        <v>15973</v>
      </c>
      <c r="H1003" s="167" t="s">
        <v>15973</v>
      </c>
      <c r="I1003" s="168" t="s">
        <v>15973</v>
      </c>
      <c r="J1003" s="168" t="s">
        <v>15973</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si="141"/>
        <v>0</v>
      </c>
      <c r="AB1003" s="211" t="str">
        <f t="shared" si="142"/>
        <v/>
      </c>
    </row>
    <row r="1004" spans="1:28" s="210" customFormat="1" ht="20.25">
      <c r="A1004" s="165"/>
      <c r="B1004" s="166" t="s">
        <v>15973</v>
      </c>
      <c r="C1004" s="170" t="s">
        <v>15973</v>
      </c>
      <c r="D1004" s="213"/>
      <c r="E1004" s="166" t="s">
        <v>15973</v>
      </c>
      <c r="F1004" s="166" t="s">
        <v>15973</v>
      </c>
      <c r="G1004" s="166" t="s">
        <v>15973</v>
      </c>
      <c r="H1004" s="167" t="s">
        <v>15973</v>
      </c>
      <c r="I1004" s="168" t="s">
        <v>15973</v>
      </c>
      <c r="J1004" s="168" t="s">
        <v>15973</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si="141"/>
        <v>0</v>
      </c>
      <c r="AB1004" s="211" t="str">
        <f t="shared" si="142"/>
        <v/>
      </c>
    </row>
    <row r="1005" spans="1:28" s="210" customFormat="1" ht="20.25">
      <c r="A1005" s="165"/>
      <c r="B1005" s="166" t="s">
        <v>15973</v>
      </c>
      <c r="C1005" s="170" t="s">
        <v>15973</v>
      </c>
      <c r="D1005" s="213"/>
      <c r="E1005" s="166" t="s">
        <v>15973</v>
      </c>
      <c r="F1005" s="166" t="s">
        <v>15973</v>
      </c>
      <c r="G1005" s="166" t="s">
        <v>15973</v>
      </c>
      <c r="H1005" s="167" t="s">
        <v>15973</v>
      </c>
      <c r="I1005" s="168" t="s">
        <v>15973</v>
      </c>
      <c r="J1005" s="168" t="s">
        <v>15973</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si="141"/>
        <v>0</v>
      </c>
      <c r="AB1005" s="211" t="str">
        <f t="shared" si="142"/>
        <v/>
      </c>
    </row>
    <row r="1006" spans="1:28" s="210" customFormat="1" ht="20.25">
      <c r="A1006" s="165"/>
      <c r="B1006" s="166" t="s">
        <v>15973</v>
      </c>
      <c r="C1006" s="170" t="s">
        <v>15973</v>
      </c>
      <c r="D1006" s="213"/>
      <c r="E1006" s="166" t="s">
        <v>15973</v>
      </c>
      <c r="F1006" s="166" t="s">
        <v>15973</v>
      </c>
      <c r="G1006" s="166" t="s">
        <v>15973</v>
      </c>
      <c r="H1006" s="167" t="s">
        <v>15973</v>
      </c>
      <c r="I1006" s="168" t="s">
        <v>15973</v>
      </c>
      <c r="J1006" s="168" t="s">
        <v>15973</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si="141"/>
        <v>0</v>
      </c>
      <c r="AB1006" s="211" t="str">
        <f t="shared" si="142"/>
        <v/>
      </c>
    </row>
    <row r="1007" spans="1:28" s="210" customFormat="1" ht="20.25">
      <c r="A1007" s="165"/>
      <c r="B1007" s="166" t="s">
        <v>15973</v>
      </c>
      <c r="C1007" s="170" t="s">
        <v>15973</v>
      </c>
      <c r="D1007" s="213"/>
      <c r="E1007" s="166" t="s">
        <v>15973</v>
      </c>
      <c r="F1007" s="166" t="s">
        <v>15973</v>
      </c>
      <c r="G1007" s="166" t="s">
        <v>15973</v>
      </c>
      <c r="H1007" s="167" t="s">
        <v>15973</v>
      </c>
      <c r="I1007" s="168" t="s">
        <v>15973</v>
      </c>
      <c r="J1007" s="168" t="s">
        <v>15973</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si="141"/>
        <v>0</v>
      </c>
      <c r="AB1007" s="211" t="str">
        <f t="shared" si="142"/>
        <v/>
      </c>
    </row>
    <row r="1008" spans="1:28" s="210" customFormat="1" ht="20.25">
      <c r="A1008" s="165"/>
      <c r="B1008" s="166" t="s">
        <v>15973</v>
      </c>
      <c r="C1008" s="170" t="s">
        <v>15973</v>
      </c>
      <c r="D1008" s="213"/>
      <c r="E1008" s="166" t="s">
        <v>15973</v>
      </c>
      <c r="F1008" s="166" t="s">
        <v>15973</v>
      </c>
      <c r="G1008" s="166" t="s">
        <v>15973</v>
      </c>
      <c r="H1008" s="167" t="s">
        <v>15973</v>
      </c>
      <c r="I1008" s="168" t="s">
        <v>15973</v>
      </c>
      <c r="J1008" s="168" t="s">
        <v>15973</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si="141"/>
        <v>0</v>
      </c>
      <c r="AB1008" s="211" t="str">
        <f t="shared" si="142"/>
        <v/>
      </c>
    </row>
    <row r="1009" spans="1:28" s="210" customFormat="1" ht="20.25">
      <c r="A1009" s="165"/>
      <c r="B1009" s="166" t="s">
        <v>15973</v>
      </c>
      <c r="C1009" s="170" t="s">
        <v>15973</v>
      </c>
      <c r="D1009" s="213"/>
      <c r="E1009" s="166" t="s">
        <v>15973</v>
      </c>
      <c r="F1009" s="166" t="s">
        <v>15973</v>
      </c>
      <c r="G1009" s="166" t="s">
        <v>15973</v>
      </c>
      <c r="H1009" s="167" t="s">
        <v>15973</v>
      </c>
      <c r="I1009" s="168" t="s">
        <v>15973</v>
      </c>
      <c r="J1009" s="168" t="s">
        <v>15973</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si="141"/>
        <v>0</v>
      </c>
      <c r="AB1009" s="211" t="str">
        <f t="shared" si="142"/>
        <v/>
      </c>
    </row>
    <row r="1010" spans="1:28" s="210" customFormat="1" ht="20.25">
      <c r="A1010" s="165"/>
      <c r="B1010" s="166" t="s">
        <v>15973</v>
      </c>
      <c r="C1010" s="170" t="s">
        <v>15973</v>
      </c>
      <c r="D1010" s="213"/>
      <c r="E1010" s="166" t="s">
        <v>15973</v>
      </c>
      <c r="F1010" s="166" t="s">
        <v>15973</v>
      </c>
      <c r="G1010" s="166" t="s">
        <v>15973</v>
      </c>
      <c r="H1010" s="167" t="s">
        <v>15973</v>
      </c>
      <c r="I1010" s="168" t="s">
        <v>15973</v>
      </c>
      <c r="J1010" s="168" t="s">
        <v>15973</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si="141"/>
        <v>0</v>
      </c>
      <c r="AB1010" s="211" t="str">
        <f t="shared" si="142"/>
        <v/>
      </c>
    </row>
    <row r="1011" spans="1:28" s="210" customFormat="1" ht="20.25">
      <c r="A1011" s="165"/>
      <c r="B1011" s="166" t="s">
        <v>15973</v>
      </c>
      <c r="C1011" s="170" t="s">
        <v>15973</v>
      </c>
      <c r="D1011" s="213"/>
      <c r="E1011" s="166" t="s">
        <v>15973</v>
      </c>
      <c r="F1011" s="166" t="s">
        <v>15973</v>
      </c>
      <c r="G1011" s="166" t="s">
        <v>15973</v>
      </c>
      <c r="H1011" s="167" t="s">
        <v>15973</v>
      </c>
      <c r="I1011" s="168" t="s">
        <v>15973</v>
      </c>
      <c r="J1011" s="168" t="s">
        <v>15973</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si="141"/>
        <v>0</v>
      </c>
      <c r="AB1011" s="211" t="str">
        <f t="shared" si="142"/>
        <v/>
      </c>
    </row>
    <row r="1012" spans="1:28" s="210" customFormat="1" ht="20.25">
      <c r="A1012" s="165"/>
      <c r="B1012" s="166" t="s">
        <v>15973</v>
      </c>
      <c r="C1012" s="170" t="s">
        <v>15973</v>
      </c>
      <c r="D1012" s="213"/>
      <c r="E1012" s="166" t="s">
        <v>15973</v>
      </c>
      <c r="F1012" s="166" t="s">
        <v>15973</v>
      </c>
      <c r="G1012" s="166" t="s">
        <v>15973</v>
      </c>
      <c r="H1012" s="167" t="s">
        <v>15973</v>
      </c>
      <c r="I1012" s="168" t="s">
        <v>15973</v>
      </c>
      <c r="J1012" s="168" t="s">
        <v>15973</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si="141"/>
        <v>0</v>
      </c>
      <c r="AB1012" s="211" t="str">
        <f t="shared" si="142"/>
        <v/>
      </c>
    </row>
    <row r="1013" spans="1:28" s="210" customFormat="1" ht="20.25">
      <c r="A1013" s="165"/>
      <c r="B1013" s="166" t="s">
        <v>15973</v>
      </c>
      <c r="C1013" s="170" t="s">
        <v>15973</v>
      </c>
      <c r="D1013" s="213"/>
      <c r="E1013" s="166" t="s">
        <v>15973</v>
      </c>
      <c r="F1013" s="166" t="s">
        <v>15973</v>
      </c>
      <c r="G1013" s="166" t="s">
        <v>15973</v>
      </c>
      <c r="H1013" s="167" t="s">
        <v>15973</v>
      </c>
      <c r="I1013" s="168" t="s">
        <v>15973</v>
      </c>
      <c r="J1013" s="168" t="s">
        <v>15973</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si="141"/>
        <v>0</v>
      </c>
      <c r="AB1013" s="211" t="str">
        <f t="shared" si="142"/>
        <v/>
      </c>
    </row>
    <row r="1014" spans="1:28" s="210" customFormat="1" ht="20.25">
      <c r="A1014" s="165"/>
      <c r="B1014" s="166" t="s">
        <v>15973</v>
      </c>
      <c r="C1014" s="170" t="s">
        <v>15973</v>
      </c>
      <c r="D1014" s="213"/>
      <c r="E1014" s="166" t="s">
        <v>15973</v>
      </c>
      <c r="F1014" s="166" t="s">
        <v>15973</v>
      </c>
      <c r="G1014" s="166" t="s">
        <v>15973</v>
      </c>
      <c r="H1014" s="167" t="s">
        <v>15973</v>
      </c>
      <c r="I1014" s="168" t="s">
        <v>15973</v>
      </c>
      <c r="J1014" s="168" t="s">
        <v>15973</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si="141"/>
        <v>0</v>
      </c>
      <c r="AB1014" s="211" t="str">
        <f t="shared" si="142"/>
        <v/>
      </c>
    </row>
    <row r="1015" spans="1:28" s="210" customFormat="1" ht="20.25">
      <c r="A1015" s="165"/>
      <c r="B1015" s="166" t="s">
        <v>15973</v>
      </c>
      <c r="C1015" s="170" t="s">
        <v>15973</v>
      </c>
      <c r="D1015" s="213"/>
      <c r="E1015" s="166" t="s">
        <v>15973</v>
      </c>
      <c r="F1015" s="166" t="s">
        <v>15973</v>
      </c>
      <c r="G1015" s="166" t="s">
        <v>15973</v>
      </c>
      <c r="H1015" s="167" t="s">
        <v>15973</v>
      </c>
      <c r="I1015" s="168" t="s">
        <v>15973</v>
      </c>
      <c r="J1015" s="168" t="s">
        <v>15973</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si="141"/>
        <v>0</v>
      </c>
      <c r="AB1015" s="211" t="str">
        <f t="shared" si="142"/>
        <v/>
      </c>
    </row>
    <row r="1016" spans="1:28" s="210" customFormat="1" ht="20.25">
      <c r="A1016" s="165"/>
      <c r="B1016" s="166" t="s">
        <v>15973</v>
      </c>
      <c r="C1016" s="170" t="s">
        <v>15973</v>
      </c>
      <c r="D1016" s="213"/>
      <c r="E1016" s="166" t="s">
        <v>15973</v>
      </c>
      <c r="F1016" s="166" t="s">
        <v>15973</v>
      </c>
      <c r="G1016" s="166" t="s">
        <v>15973</v>
      </c>
      <c r="H1016" s="167" t="s">
        <v>15973</v>
      </c>
      <c r="I1016" s="168" t="s">
        <v>15973</v>
      </c>
      <c r="J1016" s="168" t="s">
        <v>15973</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si="141"/>
        <v>0</v>
      </c>
      <c r="AB1016" s="211" t="str">
        <f t="shared" si="142"/>
        <v/>
      </c>
    </row>
    <row r="1017" spans="1:28" s="210" customFormat="1" ht="20.25">
      <c r="A1017" s="165"/>
      <c r="B1017" s="166" t="s">
        <v>15973</v>
      </c>
      <c r="C1017" s="170" t="s">
        <v>15973</v>
      </c>
      <c r="D1017" s="213"/>
      <c r="E1017" s="166" t="s">
        <v>15973</v>
      </c>
      <c r="F1017" s="166" t="s">
        <v>15973</v>
      </c>
      <c r="G1017" s="166" t="s">
        <v>15973</v>
      </c>
      <c r="H1017" s="167" t="s">
        <v>15973</v>
      </c>
      <c r="I1017" s="168" t="s">
        <v>15973</v>
      </c>
      <c r="J1017" s="168" t="s">
        <v>15973</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si="141"/>
        <v>0</v>
      </c>
      <c r="AB1017" s="211" t="str">
        <f t="shared" si="142"/>
        <v/>
      </c>
    </row>
    <row r="1018" spans="1:28" s="210" customFormat="1" ht="20.25">
      <c r="A1018" s="165"/>
      <c r="B1018" s="166" t="s">
        <v>15973</v>
      </c>
      <c r="C1018" s="170" t="s">
        <v>15973</v>
      </c>
      <c r="D1018" s="213"/>
      <c r="E1018" s="166" t="s">
        <v>15973</v>
      </c>
      <c r="F1018" s="166" t="s">
        <v>15973</v>
      </c>
      <c r="G1018" s="166" t="s">
        <v>15973</v>
      </c>
      <c r="H1018" s="167" t="s">
        <v>15973</v>
      </c>
      <c r="I1018" s="168" t="s">
        <v>15973</v>
      </c>
      <c r="J1018" s="168" t="s">
        <v>15973</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si="141"/>
        <v>0</v>
      </c>
      <c r="AB1018" s="211" t="str">
        <f t="shared" si="142"/>
        <v/>
      </c>
    </row>
    <row r="1019" spans="1:28" s="210" customFormat="1" ht="20.25">
      <c r="A1019" s="165"/>
      <c r="B1019" s="166" t="s">
        <v>15973</v>
      </c>
      <c r="C1019" s="170" t="s">
        <v>15973</v>
      </c>
      <c r="D1019" s="213"/>
      <c r="E1019" s="166" t="s">
        <v>15973</v>
      </c>
      <c r="F1019" s="166" t="s">
        <v>15973</v>
      </c>
      <c r="G1019" s="166" t="s">
        <v>15973</v>
      </c>
      <c r="H1019" s="167" t="s">
        <v>15973</v>
      </c>
      <c r="I1019" s="168" t="s">
        <v>15973</v>
      </c>
      <c r="J1019" s="168" t="s">
        <v>15973</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si="144">IF(AND(C1019="Smelter not listed",OR(LEN(D1019)=0,LEN(E1019)=0)),1,0)</f>
        <v>0</v>
      </c>
      <c r="AB1019" s="211" t="str">
        <f t="shared" ref="AB1019" si="145">B1019&amp;C1019</f>
        <v/>
      </c>
    </row>
    <row r="1020" spans="1:28" s="210" customFormat="1" ht="20.25">
      <c r="A1020" s="165"/>
      <c r="B1020" s="166" t="s">
        <v>15973</v>
      </c>
      <c r="C1020" s="170" t="s">
        <v>15973</v>
      </c>
      <c r="D1020" s="213"/>
      <c r="E1020" s="166" t="s">
        <v>15973</v>
      </c>
      <c r="F1020" s="166" t="s">
        <v>15973</v>
      </c>
      <c r="G1020" s="166" t="s">
        <v>15973</v>
      </c>
      <c r="H1020" s="167" t="s">
        <v>15973</v>
      </c>
      <c r="I1020" s="168" t="s">
        <v>15973</v>
      </c>
      <c r="J1020" s="168" t="s">
        <v>15973</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si="147">IF(AND(C1020="Smelter not listed",OR(LEN(D1020)=0,LEN(E1020)=0)),1,0)</f>
        <v>0</v>
      </c>
      <c r="AB1020" s="211" t="str">
        <f t="shared" ref="AB1020:AB1051" si="148">B1020&amp;C1020</f>
        <v/>
      </c>
    </row>
    <row r="1021" spans="1:28" s="210" customFormat="1" ht="20.25">
      <c r="A1021" s="165"/>
      <c r="B1021" s="166" t="s">
        <v>15973</v>
      </c>
      <c r="C1021" s="170" t="s">
        <v>15973</v>
      </c>
      <c r="D1021" s="213"/>
      <c r="E1021" s="166" t="s">
        <v>15973</v>
      </c>
      <c r="F1021" s="166" t="s">
        <v>15973</v>
      </c>
      <c r="G1021" s="166" t="s">
        <v>15973</v>
      </c>
      <c r="H1021" s="167" t="s">
        <v>15973</v>
      </c>
      <c r="I1021" s="168" t="s">
        <v>15973</v>
      </c>
      <c r="J1021" s="168" t="s">
        <v>15973</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si="147"/>
        <v>0</v>
      </c>
      <c r="AB1021" s="211" t="str">
        <f t="shared" si="148"/>
        <v/>
      </c>
    </row>
    <row r="1022" spans="1:28" s="210" customFormat="1" ht="20.25">
      <c r="A1022" s="165"/>
      <c r="B1022" s="166" t="s">
        <v>15973</v>
      </c>
      <c r="C1022" s="170" t="s">
        <v>15973</v>
      </c>
      <c r="D1022" s="213"/>
      <c r="E1022" s="166" t="s">
        <v>15973</v>
      </c>
      <c r="F1022" s="166" t="s">
        <v>15973</v>
      </c>
      <c r="G1022" s="166" t="s">
        <v>15973</v>
      </c>
      <c r="H1022" s="167" t="s">
        <v>15973</v>
      </c>
      <c r="I1022" s="168" t="s">
        <v>15973</v>
      </c>
      <c r="J1022" s="168" t="s">
        <v>15973</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si="147"/>
        <v>0</v>
      </c>
      <c r="AB1022" s="211" t="str">
        <f t="shared" si="148"/>
        <v/>
      </c>
    </row>
    <row r="1023" spans="1:28" s="210" customFormat="1" ht="20.25">
      <c r="A1023" s="165"/>
      <c r="B1023" s="166" t="s">
        <v>15973</v>
      </c>
      <c r="C1023" s="170" t="s">
        <v>15973</v>
      </c>
      <c r="D1023" s="213"/>
      <c r="E1023" s="166" t="s">
        <v>15973</v>
      </c>
      <c r="F1023" s="166" t="s">
        <v>15973</v>
      </c>
      <c r="G1023" s="166" t="s">
        <v>15973</v>
      </c>
      <c r="H1023" s="167" t="s">
        <v>15973</v>
      </c>
      <c r="I1023" s="168" t="s">
        <v>15973</v>
      </c>
      <c r="J1023" s="168" t="s">
        <v>15973</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si="147"/>
        <v>0</v>
      </c>
      <c r="AB1023" s="211" t="str">
        <f t="shared" si="148"/>
        <v/>
      </c>
    </row>
    <row r="1024" spans="1:28" s="210" customFormat="1" ht="20.25">
      <c r="A1024" s="165"/>
      <c r="B1024" s="166" t="s">
        <v>15973</v>
      </c>
      <c r="C1024" s="170" t="s">
        <v>15973</v>
      </c>
      <c r="D1024" s="213"/>
      <c r="E1024" s="166" t="s">
        <v>15973</v>
      </c>
      <c r="F1024" s="166" t="s">
        <v>15973</v>
      </c>
      <c r="G1024" s="166" t="s">
        <v>15973</v>
      </c>
      <c r="H1024" s="167" t="s">
        <v>15973</v>
      </c>
      <c r="I1024" s="168" t="s">
        <v>15973</v>
      </c>
      <c r="J1024" s="168" t="s">
        <v>15973</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si="147"/>
        <v>0</v>
      </c>
      <c r="AB1024" s="211" t="str">
        <f t="shared" si="148"/>
        <v/>
      </c>
    </row>
    <row r="1025" spans="1:28" s="210" customFormat="1" ht="20.25">
      <c r="A1025" s="165"/>
      <c r="B1025" s="166" t="s">
        <v>15973</v>
      </c>
      <c r="C1025" s="170" t="s">
        <v>15973</v>
      </c>
      <c r="D1025" s="213"/>
      <c r="E1025" s="166" t="s">
        <v>15973</v>
      </c>
      <c r="F1025" s="166" t="s">
        <v>15973</v>
      </c>
      <c r="G1025" s="166" t="s">
        <v>15973</v>
      </c>
      <c r="H1025" s="167" t="s">
        <v>15973</v>
      </c>
      <c r="I1025" s="168" t="s">
        <v>15973</v>
      </c>
      <c r="J1025" s="168" t="s">
        <v>15973</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si="147"/>
        <v>0</v>
      </c>
      <c r="AB1025" s="211" t="str">
        <f t="shared" si="148"/>
        <v/>
      </c>
    </row>
    <row r="1026" spans="1:28" s="210" customFormat="1" ht="20.25">
      <c r="A1026" s="165"/>
      <c r="B1026" s="166" t="s">
        <v>15973</v>
      </c>
      <c r="C1026" s="170" t="s">
        <v>15973</v>
      </c>
      <c r="D1026" s="213"/>
      <c r="E1026" s="166" t="s">
        <v>15973</v>
      </c>
      <c r="F1026" s="166" t="s">
        <v>15973</v>
      </c>
      <c r="G1026" s="166" t="s">
        <v>15973</v>
      </c>
      <c r="H1026" s="167" t="s">
        <v>15973</v>
      </c>
      <c r="I1026" s="168" t="s">
        <v>15973</v>
      </c>
      <c r="J1026" s="168" t="s">
        <v>15973</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si="147"/>
        <v>0</v>
      </c>
      <c r="AB1026" s="211" t="str">
        <f t="shared" si="148"/>
        <v/>
      </c>
    </row>
    <row r="1027" spans="1:28" s="210" customFormat="1" ht="20.25">
      <c r="A1027" s="165"/>
      <c r="B1027" s="166" t="s">
        <v>15973</v>
      </c>
      <c r="C1027" s="170" t="s">
        <v>15973</v>
      </c>
      <c r="D1027" s="213"/>
      <c r="E1027" s="166" t="s">
        <v>15973</v>
      </c>
      <c r="F1027" s="166" t="s">
        <v>15973</v>
      </c>
      <c r="G1027" s="166" t="s">
        <v>15973</v>
      </c>
      <c r="H1027" s="167" t="s">
        <v>15973</v>
      </c>
      <c r="I1027" s="168" t="s">
        <v>15973</v>
      </c>
      <c r="J1027" s="168" t="s">
        <v>15973</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A79001BE-33DF-4393-86F2-34E10D3E6559}"/>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Arnold Magnetic Technologies</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Christopher Bacon</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cbacon@arnoldmagnetics.com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5853859010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Christopher Bacon</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cbacon@arnoldmagnetics.com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46218</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Unknown</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Unknown</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Unknown</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Unknown</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Tantalum  (*)</v>
      </c>
      <c r="B34" s="86" t="str">
        <f>IF(AND($B$14="Yes",$B$19="Yes"),Declaration!D50,0)</f>
        <v>Unknown</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Unknown</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Unknown</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Tungsten  (*)</v>
      </c>
      <c r="B37" s="86" t="str">
        <f>IF(AND($B$17="Yes",$B$22="Yes"),Declaration!D53,0)</f>
        <v>Unknown</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Greater than 75%</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75%</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Greater than 75%</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Greater than 75%</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No</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No</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No</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No</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arnoldmagetics.com</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 (*)</v>
      </c>
      <c r="B57" s="86" t="str">
        <f>Declaration!D79</f>
        <v>No</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Yes, with the SEC</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List'!AB$5:AB$2504,"Tantalum?*")&gt;0),0,1)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List'!AB$5:AB$2504,"Tungsten?*")&gt;0),0,1)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Complete</v>
      </c>
      <c r="D69" s="92"/>
      <c r="E69" s="19"/>
      <c r="F69" s="91">
        <f ca="1">IF(COUNTIF('Smelter List'!$C:$C,"Smelter not listed")=0,0,1)</f>
        <v>1</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8.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30">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8.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8.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Chris Bacon</cp:lastModifiedBy>
  <cp:lastPrinted>2015-04-21T20:47:43Z</cp:lastPrinted>
  <dcterms:created xsi:type="dcterms:W3CDTF">2010-06-21T21:00:23Z</dcterms:created>
  <dcterms:modified xsi:type="dcterms:W3CDTF">2026-07-15T17:49:36Z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